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Nastavnik\Desktop\Školski odbor\"/>
    </mc:Choice>
  </mc:AlternateContent>
  <xr:revisionPtr revIDLastSave="0" documentId="8_{ABE4EF8F-F1C1-40A0-BE0E-6F40F473385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AŽETAK" sheetId="1" r:id="rId1"/>
    <sheet name=" Račun prihoda i rashoda" sheetId="3" r:id="rId2"/>
    <sheet name="POSEBNI DIO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9" i="3" l="1"/>
  <c r="M14" i="1"/>
  <c r="M13" i="1"/>
  <c r="N156" i="7"/>
  <c r="G219" i="7"/>
  <c r="H219" i="7"/>
  <c r="I219" i="7"/>
  <c r="J219" i="7"/>
  <c r="L219" i="7"/>
  <c r="G221" i="7"/>
  <c r="H221" i="7"/>
  <c r="I221" i="7"/>
  <c r="J221" i="7"/>
  <c r="L221" i="7"/>
  <c r="G223" i="7"/>
  <c r="H223" i="7"/>
  <c r="I223" i="7"/>
  <c r="J223" i="7"/>
  <c r="L223" i="7"/>
  <c r="G226" i="7"/>
  <c r="G225" i="7" s="1"/>
  <c r="H226" i="7"/>
  <c r="H225" i="7" s="1"/>
  <c r="I226" i="7"/>
  <c r="I225" i="7" s="1"/>
  <c r="J226" i="7"/>
  <c r="J225" i="7" s="1"/>
  <c r="K226" i="7"/>
  <c r="K225" i="7" s="1"/>
  <c r="L225" i="7"/>
  <c r="G190" i="7"/>
  <c r="H190" i="7"/>
  <c r="J190" i="7"/>
  <c r="L190" i="7"/>
  <c r="G193" i="7"/>
  <c r="H193" i="7"/>
  <c r="J193" i="7"/>
  <c r="L193" i="7"/>
  <c r="G201" i="7"/>
  <c r="H201" i="7"/>
  <c r="J201" i="7"/>
  <c r="L201" i="7"/>
  <c r="G211" i="7"/>
  <c r="H211" i="7"/>
  <c r="J211" i="7"/>
  <c r="G214" i="7"/>
  <c r="G213" i="7" s="1"/>
  <c r="H214" i="7"/>
  <c r="H213" i="7" s="1"/>
  <c r="I214" i="7"/>
  <c r="I213" i="7" s="1"/>
  <c r="J214" i="7"/>
  <c r="J213" i="7" s="1"/>
  <c r="L214" i="7"/>
  <c r="L213" i="7" s="1"/>
  <c r="G178" i="7"/>
  <c r="H178" i="7"/>
  <c r="I178" i="7"/>
  <c r="J178" i="7"/>
  <c r="L178" i="7"/>
  <c r="E178" i="7"/>
  <c r="G180" i="7"/>
  <c r="H180" i="7"/>
  <c r="I180" i="7"/>
  <c r="J180" i="7"/>
  <c r="L180" i="7"/>
  <c r="E180" i="7"/>
  <c r="J183" i="7"/>
  <c r="L183" i="7"/>
  <c r="G183" i="7"/>
  <c r="H183" i="7"/>
  <c r="I183" i="7"/>
  <c r="E183" i="7"/>
  <c r="F163" i="7"/>
  <c r="G163" i="7"/>
  <c r="H163" i="7"/>
  <c r="I163" i="7"/>
  <c r="J163" i="7"/>
  <c r="K163" i="7"/>
  <c r="L163" i="7"/>
  <c r="G165" i="7"/>
  <c r="H165" i="7"/>
  <c r="J165" i="7"/>
  <c r="K165" i="7"/>
  <c r="L165" i="7"/>
  <c r="F168" i="7"/>
  <c r="G168" i="7"/>
  <c r="H168" i="7"/>
  <c r="I168" i="7"/>
  <c r="J168" i="7"/>
  <c r="K168" i="7"/>
  <c r="L168" i="7"/>
  <c r="F171" i="7"/>
  <c r="F170" i="7" s="1"/>
  <c r="G171" i="7"/>
  <c r="G170" i="7" s="1"/>
  <c r="H171" i="7"/>
  <c r="H170" i="7" s="1"/>
  <c r="I171" i="7"/>
  <c r="I170" i="7" s="1"/>
  <c r="J171" i="7"/>
  <c r="J170" i="7" s="1"/>
  <c r="K171" i="7"/>
  <c r="K170" i="7" s="1"/>
  <c r="L171" i="7"/>
  <c r="L170" i="7" s="1"/>
  <c r="F131" i="7"/>
  <c r="G131" i="7"/>
  <c r="H131" i="7"/>
  <c r="I131" i="7"/>
  <c r="J131" i="7"/>
  <c r="K131" i="7"/>
  <c r="L131" i="7"/>
  <c r="E131" i="7"/>
  <c r="F134" i="7"/>
  <c r="G134" i="7"/>
  <c r="H134" i="7"/>
  <c r="I134" i="7"/>
  <c r="J134" i="7"/>
  <c r="K134" i="7"/>
  <c r="L134" i="7"/>
  <c r="E134" i="7"/>
  <c r="F141" i="7"/>
  <c r="G141" i="7"/>
  <c r="H141" i="7"/>
  <c r="I141" i="7"/>
  <c r="J141" i="7"/>
  <c r="K141" i="7"/>
  <c r="L141" i="7"/>
  <c r="E141" i="7"/>
  <c r="F153" i="7"/>
  <c r="G153" i="7"/>
  <c r="H153" i="7"/>
  <c r="I153" i="7"/>
  <c r="J153" i="7"/>
  <c r="K153" i="7"/>
  <c r="L153" i="7"/>
  <c r="E153" i="7"/>
  <c r="F158" i="7"/>
  <c r="F157" i="7" s="1"/>
  <c r="G158" i="7"/>
  <c r="G157" i="7" s="1"/>
  <c r="H158" i="7"/>
  <c r="H157" i="7" s="1"/>
  <c r="I158" i="7"/>
  <c r="I157" i="7" s="1"/>
  <c r="J158" i="7"/>
  <c r="J157" i="7" s="1"/>
  <c r="L158" i="7"/>
  <c r="L157" i="7" s="1"/>
  <c r="E158" i="7"/>
  <c r="E157" i="7" s="1"/>
  <c r="G102" i="7"/>
  <c r="H102" i="7"/>
  <c r="J102" i="7"/>
  <c r="K102" i="7"/>
  <c r="F104" i="7"/>
  <c r="G104" i="7"/>
  <c r="H104" i="7"/>
  <c r="I104" i="7"/>
  <c r="J104" i="7"/>
  <c r="K104" i="7"/>
  <c r="L104" i="7"/>
  <c r="F110" i="7"/>
  <c r="G110" i="7"/>
  <c r="H110" i="7"/>
  <c r="I110" i="7"/>
  <c r="J110" i="7"/>
  <c r="K110" i="7"/>
  <c r="L110" i="7"/>
  <c r="F121" i="7"/>
  <c r="F119" i="7" s="1"/>
  <c r="G121" i="7"/>
  <c r="G119" i="7" s="1"/>
  <c r="H121" i="7"/>
  <c r="H119" i="7" s="1"/>
  <c r="I121" i="7"/>
  <c r="I119" i="7" s="1"/>
  <c r="J121" i="7"/>
  <c r="J119" i="7" s="1"/>
  <c r="K121" i="7"/>
  <c r="K119" i="7" s="1"/>
  <c r="L121" i="7"/>
  <c r="E121" i="7"/>
  <c r="E119" i="7" s="1"/>
  <c r="F123" i="7"/>
  <c r="G123" i="7"/>
  <c r="H123" i="7"/>
  <c r="I123" i="7"/>
  <c r="J123" i="7"/>
  <c r="K123" i="7"/>
  <c r="E123" i="7"/>
  <c r="M105" i="7"/>
  <c r="N105" i="7"/>
  <c r="M106" i="7"/>
  <c r="N106" i="7"/>
  <c r="M107" i="7"/>
  <c r="N107" i="7"/>
  <c r="M108" i="7"/>
  <c r="N108" i="7"/>
  <c r="M111" i="7"/>
  <c r="N111" i="7"/>
  <c r="M112" i="7"/>
  <c r="N112" i="7"/>
  <c r="M122" i="7"/>
  <c r="N122" i="7"/>
  <c r="F62" i="7"/>
  <c r="G62" i="7"/>
  <c r="H62" i="7"/>
  <c r="I62" i="7"/>
  <c r="J62" i="7"/>
  <c r="K62" i="7"/>
  <c r="L62" i="7"/>
  <c r="F64" i="7"/>
  <c r="G64" i="7"/>
  <c r="H64" i="7"/>
  <c r="I64" i="7"/>
  <c r="J64" i="7"/>
  <c r="K64" i="7"/>
  <c r="L64" i="7"/>
  <c r="F66" i="7"/>
  <c r="G66" i="7"/>
  <c r="H66" i="7"/>
  <c r="I66" i="7"/>
  <c r="J66" i="7"/>
  <c r="K66" i="7"/>
  <c r="L66" i="7"/>
  <c r="F68" i="7"/>
  <c r="G68" i="7"/>
  <c r="H68" i="7"/>
  <c r="I68" i="7"/>
  <c r="J68" i="7"/>
  <c r="K68" i="7"/>
  <c r="L68" i="7"/>
  <c r="F73" i="7"/>
  <c r="G73" i="7"/>
  <c r="H73" i="7"/>
  <c r="I73" i="7"/>
  <c r="J73" i="7"/>
  <c r="K73" i="7"/>
  <c r="L73" i="7"/>
  <c r="G75" i="7"/>
  <c r="H75" i="7"/>
  <c r="I75" i="7"/>
  <c r="J75" i="7"/>
  <c r="K75" i="7"/>
  <c r="L75" i="7"/>
  <c r="F77" i="7"/>
  <c r="G77" i="7"/>
  <c r="H77" i="7"/>
  <c r="I77" i="7"/>
  <c r="J77" i="7"/>
  <c r="K77" i="7"/>
  <c r="L77" i="7"/>
  <c r="F81" i="7"/>
  <c r="G81" i="7"/>
  <c r="H81" i="7"/>
  <c r="I81" i="7"/>
  <c r="J81" i="7"/>
  <c r="K81" i="7"/>
  <c r="L81" i="7"/>
  <c r="F83" i="7"/>
  <c r="G83" i="7"/>
  <c r="H83" i="7"/>
  <c r="I83" i="7"/>
  <c r="J83" i="7"/>
  <c r="K83" i="7"/>
  <c r="L83" i="7"/>
  <c r="F85" i="7"/>
  <c r="G85" i="7"/>
  <c r="H85" i="7"/>
  <c r="I85" i="7"/>
  <c r="J85" i="7"/>
  <c r="K85" i="7"/>
  <c r="L85" i="7"/>
  <c r="F87" i="7"/>
  <c r="G87" i="7"/>
  <c r="H87" i="7"/>
  <c r="I87" i="7"/>
  <c r="J87" i="7"/>
  <c r="K87" i="7"/>
  <c r="L87" i="7"/>
  <c r="F90" i="7"/>
  <c r="F89" i="7" s="1"/>
  <c r="G90" i="7"/>
  <c r="G89" i="7" s="1"/>
  <c r="H90" i="7"/>
  <c r="H89" i="7" s="1"/>
  <c r="I90" i="7"/>
  <c r="I89" i="7" s="1"/>
  <c r="J90" i="7"/>
  <c r="J89" i="7" s="1"/>
  <c r="K90" i="7"/>
  <c r="K89" i="7" s="1"/>
  <c r="L90" i="7"/>
  <c r="L89" i="7" s="1"/>
  <c r="F51" i="7"/>
  <c r="G57" i="7"/>
  <c r="G56" i="7" s="1"/>
  <c r="G51" i="7" s="1"/>
  <c r="H57" i="7"/>
  <c r="H56" i="7" s="1"/>
  <c r="H51" i="7" s="1"/>
  <c r="I57" i="7"/>
  <c r="J57" i="7"/>
  <c r="J56" i="7" s="1"/>
  <c r="J51" i="7" s="1"/>
  <c r="K57" i="7"/>
  <c r="K56" i="7" s="1"/>
  <c r="K51" i="7" s="1"/>
  <c r="L57" i="7"/>
  <c r="L56" i="7" s="1"/>
  <c r="N58" i="7"/>
  <c r="M58" i="7"/>
  <c r="G23" i="7"/>
  <c r="H23" i="7"/>
  <c r="I23" i="7"/>
  <c r="J23" i="7"/>
  <c r="L23" i="7"/>
  <c r="F23" i="7"/>
  <c r="G26" i="7"/>
  <c r="H26" i="7"/>
  <c r="I26" i="7"/>
  <c r="J26" i="7"/>
  <c r="L26" i="7"/>
  <c r="F26" i="7"/>
  <c r="I34" i="7"/>
  <c r="L34" i="7"/>
  <c r="G48" i="7"/>
  <c r="G47" i="7" s="1"/>
  <c r="H48" i="7"/>
  <c r="H47" i="7" s="1"/>
  <c r="I48" i="7"/>
  <c r="I47" i="7" s="1"/>
  <c r="J48" i="7"/>
  <c r="J47" i="7" s="1"/>
  <c r="L48" i="7"/>
  <c r="L47" i="7" s="1"/>
  <c r="F48" i="7"/>
  <c r="F47" i="7" s="1"/>
  <c r="J14" i="7"/>
  <c r="L14" i="7"/>
  <c r="J12" i="7"/>
  <c r="L12" i="7"/>
  <c r="J8" i="7"/>
  <c r="G14" i="7"/>
  <c r="H14" i="7"/>
  <c r="G12" i="7"/>
  <c r="H12" i="7"/>
  <c r="G8" i="7"/>
  <c r="H8" i="7"/>
  <c r="F8" i="7"/>
  <c r="F12" i="7"/>
  <c r="F14" i="7"/>
  <c r="M11" i="7"/>
  <c r="M9" i="7"/>
  <c r="M10" i="7"/>
  <c r="M13" i="7"/>
  <c r="M15" i="7"/>
  <c r="M16" i="7"/>
  <c r="M17" i="7"/>
  <c r="M25" i="7"/>
  <c r="M27" i="7"/>
  <c r="M30" i="7"/>
  <c r="M32" i="7"/>
  <c r="M35" i="7"/>
  <c r="M38" i="7"/>
  <c r="M41" i="7"/>
  <c r="M42" i="7"/>
  <c r="M46" i="7"/>
  <c r="M49" i="7"/>
  <c r="M69" i="7"/>
  <c r="M74" i="7"/>
  <c r="M76" i="7"/>
  <c r="M78" i="7"/>
  <c r="M82" i="7"/>
  <c r="M132" i="7"/>
  <c r="M133" i="7"/>
  <c r="M135" i="7"/>
  <c r="M136" i="7"/>
  <c r="M140" i="7"/>
  <c r="M145" i="7"/>
  <c r="M146" i="7"/>
  <c r="M147" i="7"/>
  <c r="M149" i="7"/>
  <c r="M150" i="7"/>
  <c r="M151" i="7"/>
  <c r="M152" i="7"/>
  <c r="M154" i="7"/>
  <c r="M155" i="7"/>
  <c r="M156" i="7"/>
  <c r="M159" i="7"/>
  <c r="F174" i="7"/>
  <c r="F175" i="7"/>
  <c r="F179" i="7"/>
  <c r="F178" i="7" s="1"/>
  <c r="M181" i="7"/>
  <c r="M182" i="7"/>
  <c r="M191" i="7"/>
  <c r="F192" i="7"/>
  <c r="F190" i="7" s="1"/>
  <c r="M194" i="7"/>
  <c r="F195" i="7"/>
  <c r="M196" i="7"/>
  <c r="M197" i="7"/>
  <c r="F198" i="7"/>
  <c r="M199" i="7"/>
  <c r="M200" i="7"/>
  <c r="F202" i="7"/>
  <c r="F203" i="7"/>
  <c r="M204" i="7"/>
  <c r="M205" i="7"/>
  <c r="M206" i="7"/>
  <c r="M207" i="7"/>
  <c r="M208" i="7"/>
  <c r="F209" i="7"/>
  <c r="F212" i="7"/>
  <c r="F211" i="7" s="1"/>
  <c r="M216" i="7"/>
  <c r="F220" i="7"/>
  <c r="F219" i="7" s="1"/>
  <c r="M222" i="7"/>
  <c r="M224" i="7"/>
  <c r="F227" i="7"/>
  <c r="F225" i="7"/>
  <c r="K33" i="3"/>
  <c r="M33" i="3"/>
  <c r="N33" i="3"/>
  <c r="K36" i="3"/>
  <c r="K37" i="3"/>
  <c r="M37" i="3"/>
  <c r="N37" i="3"/>
  <c r="K47" i="3"/>
  <c r="K48" i="3"/>
  <c r="K49" i="3"/>
  <c r="N49" i="3"/>
  <c r="K50" i="3"/>
  <c r="K60" i="3"/>
  <c r="N9" i="1"/>
  <c r="N11" i="1"/>
  <c r="N12" i="1"/>
  <c r="N13" i="1"/>
  <c r="M11" i="1"/>
  <c r="K9" i="1"/>
  <c r="K11" i="1"/>
  <c r="K12" i="1"/>
  <c r="K13" i="1"/>
  <c r="K14" i="1"/>
  <c r="K21" i="3"/>
  <c r="N13" i="3"/>
  <c r="N27" i="3"/>
  <c r="K15" i="3"/>
  <c r="K16" i="3"/>
  <c r="K17" i="3"/>
  <c r="K18" i="3"/>
  <c r="K20" i="3"/>
  <c r="K22" i="3"/>
  <c r="K27" i="3"/>
  <c r="N30" i="7"/>
  <c r="N44" i="7"/>
  <c r="N49" i="7"/>
  <c r="N69" i="7"/>
  <c r="N74" i="7"/>
  <c r="N82" i="7"/>
  <c r="N132" i="7"/>
  <c r="N135" i="7"/>
  <c r="N136" i="7"/>
  <c r="N137" i="7"/>
  <c r="N139" i="7"/>
  <c r="N140" i="7"/>
  <c r="N145" i="7"/>
  <c r="N147" i="7"/>
  <c r="N149" i="7"/>
  <c r="N152" i="7"/>
  <c r="N154" i="7"/>
  <c r="N184" i="7"/>
  <c r="N196" i="7"/>
  <c r="N197" i="7"/>
  <c r="N199" i="7"/>
  <c r="N200" i="7"/>
  <c r="N205" i="7"/>
  <c r="N207" i="7"/>
  <c r="N229" i="7"/>
  <c r="N9" i="7"/>
  <c r="N11" i="7"/>
  <c r="N16" i="7"/>
  <c r="N17" i="7"/>
  <c r="N25" i="7"/>
  <c r="N27" i="7"/>
  <c r="K9" i="7"/>
  <c r="K11" i="7"/>
  <c r="K16" i="7"/>
  <c r="K17" i="7"/>
  <c r="K24" i="7"/>
  <c r="K25" i="7"/>
  <c r="K27" i="7"/>
  <c r="K28" i="7"/>
  <c r="K29" i="7"/>
  <c r="K30" i="7"/>
  <c r="K31" i="7"/>
  <c r="K33" i="7"/>
  <c r="K36" i="7"/>
  <c r="K37" i="7"/>
  <c r="K39" i="7"/>
  <c r="K40" i="7"/>
  <c r="K43" i="7"/>
  <c r="K49" i="7"/>
  <c r="K99" i="7"/>
  <c r="K160" i="7"/>
  <c r="K158" i="7" s="1"/>
  <c r="K157" i="7" s="1"/>
  <c r="K173" i="7"/>
  <c r="K174" i="7"/>
  <c r="K175" i="7"/>
  <c r="K179" i="7"/>
  <c r="K178" i="7" s="1"/>
  <c r="K181" i="7"/>
  <c r="K180" i="7" s="1"/>
  <c r="K184" i="7"/>
  <c r="K183" i="7" s="1"/>
  <c r="K185" i="7"/>
  <c r="K186" i="7"/>
  <c r="K187" i="7"/>
  <c r="K192" i="7"/>
  <c r="K195" i="7"/>
  <c r="K196" i="7"/>
  <c r="K197" i="7"/>
  <c r="K198" i="7"/>
  <c r="K199" i="7"/>
  <c r="K200" i="7"/>
  <c r="K202" i="7"/>
  <c r="K203" i="7"/>
  <c r="K205" i="7"/>
  <c r="K207" i="7"/>
  <c r="K209" i="7"/>
  <c r="K210" i="7"/>
  <c r="K212" i="7"/>
  <c r="K211" i="7" s="1"/>
  <c r="K215" i="7"/>
  <c r="K216" i="7"/>
  <c r="K220" i="7"/>
  <c r="K219" i="7" s="1"/>
  <c r="K222" i="7"/>
  <c r="K221" i="7" s="1"/>
  <c r="K224" i="7"/>
  <c r="K223" i="7" s="1"/>
  <c r="K227" i="7"/>
  <c r="N8" i="1"/>
  <c r="M9" i="1"/>
  <c r="M12" i="1"/>
  <c r="M8" i="1"/>
  <c r="N11" i="3"/>
  <c r="M13" i="3"/>
  <c r="M14" i="3"/>
  <c r="M15" i="3"/>
  <c r="M16" i="3"/>
  <c r="M19" i="3"/>
  <c r="M23" i="3"/>
  <c r="G162" i="7" l="1"/>
  <c r="G161" i="7" s="1"/>
  <c r="J7" i="7"/>
  <c r="J6" i="7" s="1"/>
  <c r="K72" i="7"/>
  <c r="G101" i="7"/>
  <c r="G100" i="7" s="1"/>
  <c r="H189" i="7"/>
  <c r="H188" i="7" s="1"/>
  <c r="H177" i="7"/>
  <c r="H176" i="7" s="1"/>
  <c r="J189" i="7"/>
  <c r="J188" i="7" s="1"/>
  <c r="N183" i="7"/>
  <c r="G177" i="7"/>
  <c r="G176" i="7" s="1"/>
  <c r="G80" i="7"/>
  <c r="H101" i="7"/>
  <c r="H100" i="7" s="1"/>
  <c r="J218" i="7"/>
  <c r="J217" i="7" s="1"/>
  <c r="M121" i="7"/>
  <c r="F101" i="7"/>
  <c r="F100" i="7" s="1"/>
  <c r="M110" i="7"/>
  <c r="K177" i="7"/>
  <c r="K176" i="7" s="1"/>
  <c r="N48" i="7"/>
  <c r="I80" i="7"/>
  <c r="H72" i="7"/>
  <c r="G72" i="7"/>
  <c r="L101" i="7"/>
  <c r="L100" i="7" s="1"/>
  <c r="I177" i="7"/>
  <c r="I176" i="7" s="1"/>
  <c r="F201" i="7"/>
  <c r="J80" i="7"/>
  <c r="H80" i="7"/>
  <c r="H130" i="7"/>
  <c r="H128" i="7" s="1"/>
  <c r="F162" i="7"/>
  <c r="F161" i="7" s="1"/>
  <c r="G130" i="7"/>
  <c r="G128" i="7" s="1"/>
  <c r="K214" i="7"/>
  <c r="K213" i="7" s="1"/>
  <c r="F80" i="7"/>
  <c r="F72" i="7"/>
  <c r="K61" i="7"/>
  <c r="K60" i="7" s="1"/>
  <c r="J61" i="7"/>
  <c r="J60" i="7" s="1"/>
  <c r="J101" i="7"/>
  <c r="J100" i="7" s="1"/>
  <c r="F130" i="7"/>
  <c r="F128" i="7" s="1"/>
  <c r="K162" i="7"/>
  <c r="K161" i="7" s="1"/>
  <c r="G218" i="7"/>
  <c r="G217" i="7" s="1"/>
  <c r="E130" i="7"/>
  <c r="J162" i="7"/>
  <c r="J161" i="7" s="1"/>
  <c r="J72" i="7"/>
  <c r="J71" i="7" s="1"/>
  <c r="G61" i="7"/>
  <c r="G60" i="7" s="1"/>
  <c r="N153" i="7"/>
  <c r="E177" i="7"/>
  <c r="E176" i="7" s="1"/>
  <c r="H218" i="7"/>
  <c r="H217" i="7" s="1"/>
  <c r="K80" i="7"/>
  <c r="H61" i="7"/>
  <c r="H60" i="7" s="1"/>
  <c r="F61" i="7"/>
  <c r="F60" i="7" s="1"/>
  <c r="M104" i="7"/>
  <c r="K130" i="7"/>
  <c r="K128" i="7" s="1"/>
  <c r="H162" i="7"/>
  <c r="H161" i="7" s="1"/>
  <c r="L177" i="7"/>
  <c r="L176" i="7" s="1"/>
  <c r="G189" i="7"/>
  <c r="G188" i="7" s="1"/>
  <c r="K101" i="7"/>
  <c r="K100" i="7" s="1"/>
  <c r="J130" i="7"/>
  <c r="J128" i="7" s="1"/>
  <c r="J177" i="7"/>
  <c r="J176" i="7" s="1"/>
  <c r="L218" i="7"/>
  <c r="L189" i="7"/>
  <c r="K25" i="3"/>
  <c r="I162" i="7"/>
  <c r="I161" i="7" s="1"/>
  <c r="L162" i="7"/>
  <c r="L161" i="7" s="1"/>
  <c r="N141" i="7"/>
  <c r="N134" i="7"/>
  <c r="L130" i="7"/>
  <c r="L128" i="7" s="1"/>
  <c r="N131" i="7"/>
  <c r="M171" i="7"/>
  <c r="L80" i="7"/>
  <c r="I72" i="7"/>
  <c r="N73" i="7"/>
  <c r="I100" i="7"/>
  <c r="L61" i="7"/>
  <c r="L60" i="7" s="1"/>
  <c r="N68" i="7"/>
  <c r="I61" i="7"/>
  <c r="I60" i="7" s="1"/>
  <c r="N34" i="7"/>
  <c r="N26" i="7"/>
  <c r="K23" i="7"/>
  <c r="N23" i="7"/>
  <c r="K218" i="7"/>
  <c r="K217" i="7" s="1"/>
  <c r="E128" i="7"/>
  <c r="M56" i="7"/>
  <c r="L51" i="7"/>
  <c r="N56" i="7"/>
  <c r="M57" i="7"/>
  <c r="N47" i="7"/>
  <c r="N121" i="7"/>
  <c r="M14" i="7"/>
  <c r="N110" i="7"/>
  <c r="F193" i="7"/>
  <c r="N57" i="7"/>
  <c r="L72" i="7"/>
  <c r="N104" i="7"/>
  <c r="L119" i="7"/>
  <c r="M119" i="7" s="1"/>
  <c r="F183" i="7"/>
  <c r="F221" i="7"/>
  <c r="F223" i="7"/>
  <c r="F214" i="7"/>
  <c r="F213" i="7" s="1"/>
  <c r="F180" i="7"/>
  <c r="N81" i="7"/>
  <c r="M8" i="7"/>
  <c r="M12" i="7"/>
  <c r="G7" i="7"/>
  <c r="G6" i="7" s="1"/>
  <c r="H7" i="7"/>
  <c r="H6" i="7" s="1"/>
  <c r="K50" i="7"/>
  <c r="K48" i="7" s="1"/>
  <c r="K47" i="7" s="1"/>
  <c r="N23" i="3"/>
  <c r="N14" i="3"/>
  <c r="K23" i="3"/>
  <c r="K14" i="3"/>
  <c r="K13" i="3"/>
  <c r="M11" i="3"/>
  <c r="K11" i="3"/>
  <c r="K19" i="3"/>
  <c r="K8" i="1"/>
  <c r="E102" i="7"/>
  <c r="I190" i="7"/>
  <c r="I193" i="7"/>
  <c r="N193" i="7" s="1"/>
  <c r="G59" i="7"/>
  <c r="I8" i="7"/>
  <c r="I12" i="7"/>
  <c r="I14" i="7"/>
  <c r="N14" i="7" s="1"/>
  <c r="G71" i="7" l="1"/>
  <c r="I71" i="7"/>
  <c r="F71" i="7"/>
  <c r="H71" i="7"/>
  <c r="K71" i="7"/>
  <c r="N176" i="7"/>
  <c r="N80" i="7"/>
  <c r="M101" i="7"/>
  <c r="F176" i="7"/>
  <c r="N217" i="7"/>
  <c r="F189" i="7"/>
  <c r="F188" i="7" s="1"/>
  <c r="F218" i="7"/>
  <c r="F217" i="7" s="1"/>
  <c r="N128" i="7"/>
  <c r="N130" i="7"/>
  <c r="N119" i="7"/>
  <c r="N100" i="7"/>
  <c r="N101" i="7"/>
  <c r="N61" i="7"/>
  <c r="N60" i="7"/>
  <c r="N51" i="7"/>
  <c r="M51" i="7"/>
  <c r="I201" i="7"/>
  <c r="N201" i="7" s="1"/>
  <c r="N72" i="7"/>
  <c r="L71" i="7"/>
  <c r="N22" i="7"/>
  <c r="N21" i="7"/>
  <c r="M6" i="7"/>
  <c r="M7" i="7"/>
  <c r="N8" i="7"/>
  <c r="I7" i="7"/>
  <c r="K194" i="7"/>
  <c r="K193" i="7" s="1"/>
  <c r="N194" i="7"/>
  <c r="N146" i="7"/>
  <c r="K46" i="7"/>
  <c r="N46" i="7"/>
  <c r="N13" i="7"/>
  <c r="K13" i="7"/>
  <c r="K12" i="7" s="1"/>
  <c r="K204" i="7"/>
  <c r="N204" i="7"/>
  <c r="N191" i="7"/>
  <c r="K191" i="7"/>
  <c r="K190" i="7" s="1"/>
  <c r="N42" i="7"/>
  <c r="K42" i="7"/>
  <c r="N41" i="7"/>
  <c r="K41" i="7"/>
  <c r="K38" i="7"/>
  <c r="N38" i="7"/>
  <c r="K59" i="7"/>
  <c r="N10" i="7"/>
  <c r="K10" i="7"/>
  <c r="K8" i="7" s="1"/>
  <c r="K35" i="7"/>
  <c r="N35" i="7"/>
  <c r="K208" i="7"/>
  <c r="N78" i="7"/>
  <c r="K32" i="7"/>
  <c r="K26" i="7" s="1"/>
  <c r="N32" i="7"/>
  <c r="N150" i="7"/>
  <c r="N15" i="7"/>
  <c r="K15" i="7"/>
  <c r="K14" i="7" s="1"/>
  <c r="K206" i="7"/>
  <c r="N206" i="7"/>
  <c r="N155" i="7"/>
  <c r="N76" i="7"/>
  <c r="E226" i="7"/>
  <c r="E223" i="7"/>
  <c r="E221" i="7"/>
  <c r="M221" i="7" s="1"/>
  <c r="E219" i="7"/>
  <c r="E214" i="7"/>
  <c r="E211" i="7"/>
  <c r="E201" i="7"/>
  <c r="M201" i="7" s="1"/>
  <c r="E193" i="7"/>
  <c r="M193" i="7" s="1"/>
  <c r="E190" i="7"/>
  <c r="M190" i="7" s="1"/>
  <c r="E48" i="7"/>
  <c r="E171" i="7"/>
  <c r="E168" i="7"/>
  <c r="E165" i="7"/>
  <c r="E163" i="7"/>
  <c r="N71" i="7" l="1"/>
  <c r="I189" i="7"/>
  <c r="N188" i="7" s="1"/>
  <c r="K201" i="7"/>
  <c r="K189" i="7" s="1"/>
  <c r="K188" i="7" s="1"/>
  <c r="K7" i="7"/>
  <c r="K6" i="7" s="1"/>
  <c r="I6" i="7"/>
  <c r="N6" i="7" s="1"/>
  <c r="N7" i="7"/>
  <c r="N190" i="7"/>
  <c r="E47" i="7"/>
  <c r="M47" i="7" s="1"/>
  <c r="M48" i="7"/>
  <c r="E213" i="7"/>
  <c r="M213" i="7" s="1"/>
  <c r="M214" i="7"/>
  <c r="E170" i="7"/>
  <c r="E225" i="7"/>
  <c r="E218" i="7"/>
  <c r="E189" i="7"/>
  <c r="E162" i="7"/>
  <c r="N189" i="7" l="1"/>
  <c r="E217" i="7"/>
  <c r="M217" i="7" s="1"/>
  <c r="M218" i="7"/>
  <c r="E161" i="7"/>
  <c r="M161" i="7" s="1"/>
  <c r="E188" i="7"/>
  <c r="M188" i="7" s="1"/>
  <c r="M189" i="7"/>
  <c r="M153" i="7"/>
  <c r="M141" i="7"/>
  <c r="M134" i="7"/>
  <c r="M131" i="7"/>
  <c r="E110" i="7"/>
  <c r="E104" i="7"/>
  <c r="E101" i="7" l="1"/>
  <c r="M157" i="7"/>
  <c r="M158" i="7"/>
  <c r="E90" i="7"/>
  <c r="E87" i="7"/>
  <c r="E85" i="7"/>
  <c r="E83" i="7"/>
  <c r="E81" i="7"/>
  <c r="M81" i="7" s="1"/>
  <c r="E77" i="7"/>
  <c r="M77" i="7" s="1"/>
  <c r="E75" i="7"/>
  <c r="M75" i="7" s="1"/>
  <c r="E73" i="7"/>
  <c r="M73" i="7" s="1"/>
  <c r="E68" i="7"/>
  <c r="M68" i="7" s="1"/>
  <c r="E66" i="7"/>
  <c r="E64" i="7"/>
  <c r="E62" i="7"/>
  <c r="E14" i="7"/>
  <c r="E12" i="7"/>
  <c r="E8" i="7"/>
  <c r="N75" i="7" l="1"/>
  <c r="N77" i="7"/>
  <c r="N12" i="7"/>
  <c r="M128" i="7"/>
  <c r="M130" i="7"/>
  <c r="E100" i="7"/>
  <c r="M100" i="7" s="1"/>
  <c r="E89" i="7"/>
  <c r="E80" i="7"/>
  <c r="M80" i="7" s="1"/>
  <c r="E72" i="7"/>
  <c r="M72" i="7" s="1"/>
  <c r="E61" i="7"/>
  <c r="E7" i="7"/>
  <c r="E6" i="7" s="1"/>
  <c r="E57" i="7"/>
  <c r="E45" i="7"/>
  <c r="G45" i="7" s="1"/>
  <c r="G44" i="7" s="1"/>
  <c r="G34" i="7" s="1"/>
  <c r="G22" i="7" s="1"/>
  <c r="G21" i="7" s="1"/>
  <c r="H45" i="7"/>
  <c r="H44" i="7" s="1"/>
  <c r="H34" i="7" s="1"/>
  <c r="H22" i="7" s="1"/>
  <c r="H21" i="7" s="1"/>
  <c r="J45" i="7"/>
  <c r="J44" i="7" s="1"/>
  <c r="J34" i="7" s="1"/>
  <c r="J22" i="7" s="1"/>
  <c r="J21" i="7" s="1"/>
  <c r="E34" i="7"/>
  <c r="E26" i="7"/>
  <c r="M26" i="7" s="1"/>
  <c r="E23" i="7"/>
  <c r="M23" i="7" s="1"/>
  <c r="K45" i="7" l="1"/>
  <c r="K44" i="7" s="1"/>
  <c r="K34" i="7" s="1"/>
  <c r="K22" i="7" s="1"/>
  <c r="K21" i="7" s="1"/>
  <c r="E56" i="7"/>
  <c r="E60" i="7"/>
  <c r="M60" i="7" s="1"/>
  <c r="M61" i="7"/>
  <c r="E71" i="7"/>
  <c r="M71" i="7" s="1"/>
  <c r="E22" i="7"/>
  <c r="E21" i="7" s="1"/>
  <c r="E51" i="7" l="1"/>
  <c r="H3" i="7" l="1"/>
  <c r="H18" i="7"/>
  <c r="M45" i="7"/>
  <c r="F34" i="7"/>
  <c r="M34" i="7" l="1"/>
  <c r="M44" i="7"/>
  <c r="M21" i="7" l="1"/>
  <c r="M22" i="7"/>
</calcChain>
</file>

<file path=xl/sharedStrings.xml><?xml version="1.0" encoding="utf-8"?>
<sst xmlns="http://schemas.openxmlformats.org/spreadsheetml/2006/main" count="357" uniqueCount="177">
  <si>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</si>
  <si>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</si>
  <si>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</si>
  <si>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</si>
  <si>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</si>
  <si>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</si>
  <si>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</si>
  <si>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</si>
  <si>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</si>
  <si>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</si>
  <si>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</si>
  <si>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</si>
  <si>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</si>
  <si>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</si>
  <si>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</si>
  <si>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</si>
  <si>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</si>
  <si>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</si>
  <si>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</si>
  <si>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</si>
  <si>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</si>
  <si>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</si>
  <si>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</si>
  <si>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I. OPĆI DIO</t>
  </si>
  <si>
    <t>Šifra</t>
  </si>
  <si>
    <t xml:space="preserve">Naziv </t>
  </si>
  <si>
    <t>Materijalni rashodi</t>
  </si>
  <si>
    <t>PROGRAM xxxx</t>
  </si>
  <si>
    <t>Aktivnost Axxxxxx</t>
  </si>
  <si>
    <t>A) SAŽETAK RAČUNA PRIHODA I RASHODA</t>
  </si>
  <si>
    <t>** Napomena: Iznosi u stupcima Izvršenje 2021. i Plan 2022. preračunavaju se iz kuna u eure prema fiksnom tečaju konverzije (1 EUR=7,53450 kuna) i po pravilima za preračunavanje i zaokruživanje.</t>
  </si>
  <si>
    <t>Plan za 2023.</t>
  </si>
  <si>
    <t>Projekcija 
za 2024.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</si>
  <si>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</si>
  <si>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</si>
  <si>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</si>
  <si>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</si>
  <si>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Ostali prihodi za posebne namjene</t>
  </si>
  <si>
    <t>MINIMALNI STANDARD</t>
  </si>
  <si>
    <t>SREDNJOŠKOLSKO OBRAZOVANJE</t>
  </si>
  <si>
    <t>OPĆI PRIHODI I PRIMICI</t>
  </si>
  <si>
    <t>Plaće (Bruto)</t>
  </si>
  <si>
    <t>Prekovremeni rad</t>
  </si>
  <si>
    <t>Otežani uvjeti rada</t>
  </si>
  <si>
    <t xml:space="preserve">Doprinosi na plaće zdravstveno </t>
  </si>
  <si>
    <t>Doprinosi na plaće zapošljavanje</t>
  </si>
  <si>
    <t xml:space="preserve">Ostali financijski rashodi </t>
  </si>
  <si>
    <t>Zatezne kamate</t>
  </si>
  <si>
    <t xml:space="preserve">Financijski rashodi </t>
  </si>
  <si>
    <t xml:space="preserve">Naknade troškova zaposlenima </t>
  </si>
  <si>
    <t xml:space="preserve">Naknada prijevoz </t>
  </si>
  <si>
    <t xml:space="preserve">Rashodi za materijal i energiju </t>
  </si>
  <si>
    <t xml:space="preserve">Uredski materijal </t>
  </si>
  <si>
    <t xml:space="preserve">Ostali materijalni rashodi </t>
  </si>
  <si>
    <t>Roba i namjernice</t>
  </si>
  <si>
    <t>Energija</t>
  </si>
  <si>
    <t xml:space="preserve">Benzin </t>
  </si>
  <si>
    <t xml:space="preserve">Materijal za održavanje </t>
  </si>
  <si>
    <t xml:space="preserve">Sitni inventar </t>
  </si>
  <si>
    <t xml:space="preserve">Rashodi za usluge </t>
  </si>
  <si>
    <t xml:space="preserve">Telefon </t>
  </si>
  <si>
    <t xml:space="preserve">Pošta </t>
  </si>
  <si>
    <t xml:space="preserve">Usluge prijevoza </t>
  </si>
  <si>
    <t>Usluge tekućeg i investicijskog održavanja</t>
  </si>
  <si>
    <t xml:space="preserve">Ostale usluge </t>
  </si>
  <si>
    <t xml:space="preserve">Usluge elektroničkih medija i tisak </t>
  </si>
  <si>
    <t xml:space="preserve">Komunalne usluge </t>
  </si>
  <si>
    <t xml:space="preserve">Zdravstvene i veterinarske uslige </t>
  </si>
  <si>
    <t xml:space="preserve">Ostale intelektualne usluge </t>
  </si>
  <si>
    <t xml:space="preserve">Ostali nespomenuti rashodi </t>
  </si>
  <si>
    <t>Premija osiguranja</t>
  </si>
  <si>
    <t xml:space="preserve">RASHODI ZA NABAVU NEFINANCIJSKE IMOVINE </t>
  </si>
  <si>
    <t xml:space="preserve">Rashodi za nabavu proizvedene dugotrajne imovine </t>
  </si>
  <si>
    <t xml:space="preserve">Građevinski objekti </t>
  </si>
  <si>
    <t xml:space="preserve">Dodatna ulaganja na građevinskim objektima </t>
  </si>
  <si>
    <t>Knjige, umjetnička djela i ostale izložbene vrijednosti</t>
  </si>
  <si>
    <t xml:space="preserve">PRIJEVOZ UČENIKA </t>
  </si>
  <si>
    <t>Prijevoz učenika</t>
  </si>
  <si>
    <t xml:space="preserve">POMOĆNICE U NASTAVI </t>
  </si>
  <si>
    <t>Plaće pomoćnice</t>
  </si>
  <si>
    <t>Ostali rashodi za zaposlene</t>
  </si>
  <si>
    <t xml:space="preserve">Zapošljavanje </t>
  </si>
  <si>
    <t xml:space="preserve">DECENTRALIZCIJA UČENIČKOG DOMA </t>
  </si>
  <si>
    <t>Usluge tekućeg i inventarnog održavanja</t>
  </si>
  <si>
    <t xml:space="preserve">Računalne usluge </t>
  </si>
  <si>
    <t>ŠKOLSKA SHEMA VOĆA I POVRĆA</t>
  </si>
  <si>
    <t xml:space="preserve">Ostali nespomenuti rashodi poslovanja </t>
  </si>
  <si>
    <t>VLASTITI PRIHODI</t>
  </si>
  <si>
    <t>PRIHODI ZA POSEBNE NAMJENE</t>
  </si>
  <si>
    <t>Reprezentacija</t>
  </si>
  <si>
    <t>Članarina</t>
  </si>
  <si>
    <t>TEKUĆE DONACIJE</t>
  </si>
  <si>
    <t>Ostali uredski materijal</t>
  </si>
  <si>
    <t>Ostali nespomenuti rashodi</t>
  </si>
  <si>
    <t>Naknada troškova za zaposlene</t>
  </si>
  <si>
    <t xml:space="preserve">Rashodi za dodatna ulaganja nefinancijske imovine </t>
  </si>
  <si>
    <t>Doprinosi za plaće</t>
  </si>
  <si>
    <t xml:space="preserve">Ostali rashodi za zaposlene </t>
  </si>
  <si>
    <t>Službena putovanja</t>
  </si>
  <si>
    <t>Materijal i sirovine</t>
  </si>
  <si>
    <t>Usluhe telefona, pošte i prijevoza</t>
  </si>
  <si>
    <t>Ostale naknade</t>
  </si>
  <si>
    <t xml:space="preserve">Usluge telefona, pošte i prijevoza </t>
  </si>
  <si>
    <t>Rashodi za metrijal i energiju</t>
  </si>
  <si>
    <t xml:space="preserve">Ostale računalne usluge </t>
  </si>
  <si>
    <t xml:space="preserve">Poslovni objekti </t>
  </si>
  <si>
    <t xml:space="preserve">Postrojenja i oprema </t>
  </si>
  <si>
    <t>Knjige</t>
  </si>
  <si>
    <t>Projekcija za 2024.</t>
  </si>
  <si>
    <t>Plan za 2023. I IZMJENA</t>
  </si>
  <si>
    <t>Kapitalne donacije</t>
  </si>
  <si>
    <t>Povećanje/ Smanjenje</t>
  </si>
  <si>
    <t>Povećanje/
Smanjenje</t>
  </si>
  <si>
    <t xml:space="preserve">PRIJEDLOG III .IZMJENA I DOPUNA FINANCIJSKOG PLANA SREDNJA ŠKOLA PLITVIČKA JEZERA ZA 2023 GODINU
</t>
  </si>
  <si>
    <t>Višak</t>
  </si>
  <si>
    <t>Kapitalno</t>
  </si>
  <si>
    <t xml:space="preserve">   </t>
  </si>
  <si>
    <t xml:space="preserve">RASHODI ZA NABAVU NEFINANCIJSKE IMOVINE pomoći </t>
  </si>
  <si>
    <t>Izvršenje  2022. - kn</t>
  </si>
  <si>
    <t>Plan 2022. kn</t>
  </si>
  <si>
    <t>Sl.putovanja</t>
  </si>
  <si>
    <t>Aktivnost A3110-05</t>
  </si>
  <si>
    <t>Izvor financiranja 501</t>
  </si>
  <si>
    <t>Aktivnost A3110-01</t>
  </si>
  <si>
    <t>PROGRAM 092</t>
  </si>
  <si>
    <t>Aktivnost A3130-01</t>
  </si>
  <si>
    <t>Aktivnost A3140-05</t>
  </si>
  <si>
    <t>Aktivnost A3110-04</t>
  </si>
  <si>
    <t>Aktivnost T3140-07-11</t>
  </si>
  <si>
    <t>Donacije</t>
  </si>
  <si>
    <t>Prihodi za posebne namjene</t>
  </si>
  <si>
    <t>Vlastiti prihodi</t>
  </si>
  <si>
    <t xml:space="preserve">    </t>
  </si>
  <si>
    <t xml:space="preserve">     </t>
  </si>
  <si>
    <t xml:space="preserve"> </t>
  </si>
  <si>
    <t>PROGRAM 3120</t>
  </si>
  <si>
    <t>Aktivnost A3120-01</t>
  </si>
  <si>
    <t>Izvor financiranja 31</t>
  </si>
  <si>
    <t>Izvor financiranja 412</t>
  </si>
  <si>
    <t>Ostali građevinski objekti</t>
  </si>
  <si>
    <t>Vlastiti rashodi</t>
  </si>
  <si>
    <t>Rashodi za posebne namjene</t>
  </si>
  <si>
    <t>Sufin.prijevoz učenika</t>
  </si>
  <si>
    <t>Ostali građ.objekti</t>
  </si>
  <si>
    <t>Uređaji,strojevi</t>
  </si>
  <si>
    <t>Dodatna ulaganja na gr.obj.</t>
  </si>
  <si>
    <t>uredska oprema i namj.</t>
  </si>
  <si>
    <t>Bankarske usluge</t>
  </si>
  <si>
    <t>Službena odjeća</t>
  </si>
  <si>
    <t>Kapitalne pomoći</t>
  </si>
  <si>
    <t>Kamate na depozit po viđenju</t>
  </si>
  <si>
    <t xml:space="preserve">Pomoći iz inozemstva </t>
  </si>
  <si>
    <t xml:space="preserve">  </t>
  </si>
  <si>
    <t>Izvršenje  2024. - € I-VI</t>
  </si>
  <si>
    <t>Plan za 2025. - €          VI izmjena</t>
  </si>
  <si>
    <t>Izvršenje 2025.         I-VI</t>
  </si>
  <si>
    <t>Postrijenja i oprema Učenički</t>
  </si>
  <si>
    <t>KASIOPEJA</t>
  </si>
  <si>
    <t>Projekt</t>
  </si>
  <si>
    <t>Intelektualne usluge</t>
  </si>
  <si>
    <t>Ukupno</t>
  </si>
  <si>
    <t>Uredski mat.</t>
  </si>
  <si>
    <t>Uređaji strojevi restoran</t>
  </si>
  <si>
    <t>Indeks 25/24%</t>
  </si>
  <si>
    <t>Indeks25/25%</t>
  </si>
  <si>
    <t>Ostali troškovi</t>
  </si>
  <si>
    <t>Izvor financiranja 55</t>
  </si>
  <si>
    <t>OBRAČUN FINANCIJSKOG  PLANA PRORAČUNSKOG KORISNIKA JEDINICE LOKALNE I PODRUČNE (REGIONALNE) SAMOUPRAVE 
ZA I -VI 2025.god.</t>
  </si>
  <si>
    <t>Izvršenje  2024.**</t>
  </si>
  <si>
    <t xml:space="preserve">Plan 2025 RebalansVI </t>
  </si>
  <si>
    <t>Izvršenje 2025.                  I-VI</t>
  </si>
  <si>
    <t>Indeks 25/25%</t>
  </si>
  <si>
    <t>Izvršenje 2024. - €</t>
  </si>
  <si>
    <t>Plan za 2025. - € V I IZMJENA</t>
  </si>
  <si>
    <t>Izvršenje  2025. I-VI</t>
  </si>
  <si>
    <t>Indeks 25/24
%</t>
  </si>
  <si>
    <t>Indeks 25/25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</si>
</sst>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#,##0.00\ &quot;kn&quot;"/>
    <numFmt numFmtId="166" formatCode="#,##0.00\ _€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5" borderId="31" applyNumberFormat="0" applyAlignment="0" applyProtection="0"/>
    <xf numFmtId="0" fontId="18" fillId="6" borderId="0" applyNumberFormat="0" applyBorder="0" applyAlignment="0" applyProtection="0"/>
    <xf numFmtId="164" fontId="21" fillId="0" borderId="0" applyFont="0" applyFill="0" applyBorder="0" applyAlignment="0" applyProtection="0"/>
  </cellStyleXfs>
  <cellXfs count="25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2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left" vertical="center" wrapText="1"/>
    </xf>
    <xf numFmtId="0" fontId="6" fillId="2" borderId="2" xfId="0" quotePrefix="1" applyFont="1" applyFill="1" applyBorder="1" applyAlignment="1">
      <alignment horizontal="left" vertical="center"/>
    </xf>
    <xf numFmtId="0" fontId="7" fillId="2" borderId="2" xfId="0" quotePrefix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8" fillId="2" borderId="2" xfId="0" quotePrefix="1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right"/>
    </xf>
    <xf numFmtId="0" fontId="5" fillId="0" borderId="1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4" fontId="3" fillId="0" borderId="18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/>
    <xf numFmtId="4" fontId="13" fillId="0" borderId="2" xfId="0" applyNumberFormat="1" applyFont="1" applyBorder="1"/>
    <xf numFmtId="4" fontId="14" fillId="0" borderId="2" xfId="0" applyNumberFormat="1" applyFont="1" applyBorder="1"/>
    <xf numFmtId="0" fontId="14" fillId="0" borderId="0" xfId="0" applyFont="1" applyAlignment="1">
      <alignment horizontal="left"/>
    </xf>
    <xf numFmtId="4" fontId="3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right"/>
    </xf>
    <xf numFmtId="49" fontId="0" fillId="0" borderId="0" xfId="0" applyNumberFormat="1"/>
    <xf numFmtId="4" fontId="3" fillId="2" borderId="3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5" fillId="0" borderId="18" xfId="0" applyNumberFormat="1" applyFont="1" applyBorder="1" applyAlignment="1">
      <alignment horizontal="right"/>
    </xf>
    <xf numFmtId="4" fontId="14" fillId="0" borderId="0" xfId="0" applyNumberFormat="1" applyFont="1"/>
    <xf numFmtId="165" fontId="2" fillId="0" borderId="0" xfId="0" applyNumberFormat="1" applyFont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4" fontId="13" fillId="0" borderId="24" xfId="0" applyNumberFormat="1" applyFont="1" applyBorder="1"/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4" fontId="13" fillId="0" borderId="7" xfId="0" applyNumberFormat="1" applyFont="1" applyBorder="1"/>
    <xf numFmtId="4" fontId="5" fillId="0" borderId="7" xfId="0" applyNumberFormat="1" applyFont="1" applyBorder="1" applyAlignment="1">
      <alignment horizontal="right"/>
    </xf>
    <xf numFmtId="9" fontId="14" fillId="0" borderId="0" xfId="0" applyNumberFormat="1" applyFont="1"/>
    <xf numFmtId="4" fontId="5" fillId="0" borderId="2" xfId="0" applyNumberFormat="1" applyFont="1" applyBorder="1" applyAlignment="1">
      <alignment horizontal="center" vertical="center" wrapText="1"/>
    </xf>
    <xf numFmtId="4" fontId="13" fillId="0" borderId="0" xfId="0" applyNumberFormat="1" applyFont="1"/>
    <xf numFmtId="166" fontId="2" fillId="0" borderId="0" xfId="0" applyNumberFormat="1" applyFont="1" applyAlignment="1">
      <alignment horizontal="center" vertical="center" wrapText="1"/>
    </xf>
    <xf numFmtId="166" fontId="5" fillId="3" borderId="2" xfId="0" applyNumberFormat="1" applyFont="1" applyFill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0" fontId="1" fillId="0" borderId="0" xfId="0" applyFont="1"/>
    <xf numFmtId="166" fontId="1" fillId="0" borderId="0" xfId="0" applyNumberFormat="1" applyFont="1"/>
    <xf numFmtId="0" fontId="5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2" fillId="0" borderId="0" xfId="0" applyFont="1" applyAlignment="1">
      <alignment wrapText="1"/>
    </xf>
    <xf numFmtId="165" fontId="5" fillId="0" borderId="0" xfId="0" applyNumberFormat="1" applyFont="1"/>
    <xf numFmtId="0" fontId="5" fillId="0" borderId="0" xfId="0" applyFont="1"/>
    <xf numFmtId="165" fontId="1" fillId="0" borderId="0" xfId="0" applyNumberFormat="1" applyFont="1"/>
    <xf numFmtId="0" fontId="4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4" fontId="1" fillId="0" borderId="2" xfId="0" applyNumberFormat="1" applyFont="1" applyBorder="1"/>
    <xf numFmtId="166" fontId="1" fillId="0" borderId="2" xfId="0" applyNumberFormat="1" applyFont="1" applyBorder="1"/>
    <xf numFmtId="0" fontId="8" fillId="3" borderId="2" xfId="0" applyFont="1" applyFill="1" applyBorder="1" applyAlignment="1">
      <alignment vertical="center"/>
    </xf>
    <xf numFmtId="0" fontId="5" fillId="0" borderId="11" xfId="0" quotePrefix="1" applyFont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left" vertical="center"/>
    </xf>
    <xf numFmtId="165" fontId="5" fillId="3" borderId="18" xfId="0" applyNumberFormat="1" applyFont="1" applyFill="1" applyBorder="1" applyAlignment="1">
      <alignment horizontal="right"/>
    </xf>
    <xf numFmtId="166" fontId="5" fillId="3" borderId="18" xfId="0" applyNumberFormat="1" applyFont="1" applyFill="1" applyBorder="1" applyAlignment="1">
      <alignment horizontal="right"/>
    </xf>
    <xf numFmtId="165" fontId="5" fillId="3" borderId="18" xfId="0" applyNumberFormat="1" applyFont="1" applyFill="1" applyBorder="1" applyAlignment="1">
      <alignment horizontal="right" wrapText="1"/>
    </xf>
    <xf numFmtId="166" fontId="1" fillId="0" borderId="18" xfId="0" applyNumberFormat="1" applyFont="1" applyBorder="1"/>
    <xf numFmtId="4" fontId="13" fillId="0" borderId="2" xfId="0" applyNumberFormat="1" applyFont="1" applyBorder="1" applyAlignment="1">
      <alignment horizontal="center" wrapText="1"/>
    </xf>
    <xf numFmtId="2" fontId="13" fillId="0" borderId="2" xfId="0" applyNumberFormat="1" applyFont="1" applyBorder="1" applyAlignment="1">
      <alignment horizontal="center" wrapText="1"/>
    </xf>
    <xf numFmtId="0" fontId="5" fillId="0" borderId="30" xfId="0" quotePrefix="1" applyFont="1" applyBorder="1" applyAlignment="1">
      <alignment horizontal="center" wrapText="1"/>
    </xf>
    <xf numFmtId="0" fontId="5" fillId="0" borderId="11" xfId="0" quotePrefix="1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166" fontId="1" fillId="0" borderId="1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2" fontId="1" fillId="0" borderId="0" xfId="0" applyNumberFormat="1" applyFont="1"/>
    <xf numFmtId="2" fontId="1" fillId="0" borderId="11" xfId="0" applyNumberFormat="1" applyFont="1" applyBorder="1" applyAlignment="1">
      <alignment horizontal="center" wrapText="1"/>
    </xf>
    <xf numFmtId="2" fontId="1" fillId="0" borderId="2" xfId="0" applyNumberFormat="1" applyFont="1" applyBorder="1"/>
    <xf numFmtId="4" fontId="1" fillId="0" borderId="0" xfId="0" applyNumberFormat="1" applyFont="1"/>
    <xf numFmtId="4" fontId="1" fillId="0" borderId="12" xfId="0" applyNumberFormat="1" applyFont="1" applyBorder="1" applyAlignment="1">
      <alignment horizontal="center" wrapText="1"/>
    </xf>
    <xf numFmtId="4" fontId="1" fillId="0" borderId="14" xfId="0" applyNumberFormat="1" applyFont="1" applyBorder="1"/>
    <xf numFmtId="4" fontId="1" fillId="0" borderId="18" xfId="0" applyNumberFormat="1" applyFont="1" applyBorder="1"/>
    <xf numFmtId="2" fontId="1" fillId="0" borderId="18" xfId="0" applyNumberFormat="1" applyFont="1" applyBorder="1"/>
    <xf numFmtId="4" fontId="1" fillId="0" borderId="19" xfId="0" applyNumberFormat="1" applyFont="1" applyBorder="1"/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2" fontId="13" fillId="0" borderId="2" xfId="0" applyNumberFormat="1" applyFont="1" applyBorder="1"/>
    <xf numFmtId="0" fontId="18" fillId="6" borderId="0" xfId="2"/>
    <xf numFmtId="0" fontId="18" fillId="6" borderId="23" xfId="2" applyBorder="1" applyAlignment="1">
      <alignment horizontal="left" vertical="center" wrapText="1"/>
    </xf>
    <xf numFmtId="4" fontId="18" fillId="6" borderId="24" xfId="2" applyNumberFormat="1" applyBorder="1" applyAlignment="1">
      <alignment horizontal="right"/>
    </xf>
    <xf numFmtId="4" fontId="18" fillId="6" borderId="25" xfId="2" applyNumberFormat="1" applyBorder="1" applyAlignment="1">
      <alignment horizontal="right"/>
    </xf>
    <xf numFmtId="9" fontId="18" fillId="6" borderId="24" xfId="2" applyNumberFormat="1" applyBorder="1"/>
    <xf numFmtId="4" fontId="18" fillId="6" borderId="24" xfId="2" applyNumberFormat="1" applyBorder="1"/>
    <xf numFmtId="0" fontId="18" fillId="6" borderId="3" xfId="2" applyBorder="1" applyAlignment="1">
      <alignment horizontal="left" vertical="center" wrapText="1"/>
    </xf>
    <xf numFmtId="4" fontId="18" fillId="6" borderId="2" xfId="2" applyNumberFormat="1" applyBorder="1" applyAlignment="1">
      <alignment horizontal="right"/>
    </xf>
    <xf numFmtId="9" fontId="18" fillId="6" borderId="2" xfId="2" applyNumberFormat="1" applyBorder="1"/>
    <xf numFmtId="4" fontId="18" fillId="6" borderId="2" xfId="2" applyNumberFormat="1" applyBorder="1"/>
    <xf numFmtId="0" fontId="18" fillId="6" borderId="10" xfId="2" applyBorder="1" applyAlignment="1">
      <alignment horizontal="left" vertical="center" wrapText="1"/>
    </xf>
    <xf numFmtId="4" fontId="18" fillId="6" borderId="11" xfId="2" applyNumberFormat="1" applyBorder="1" applyAlignment="1">
      <alignment horizontal="right"/>
    </xf>
    <xf numFmtId="2" fontId="18" fillId="6" borderId="2" xfId="2" applyNumberFormat="1" applyBorder="1"/>
    <xf numFmtId="0" fontId="18" fillId="6" borderId="2" xfId="2" applyBorder="1" applyAlignment="1">
      <alignment horizontal="left" vertical="center" wrapText="1"/>
    </xf>
    <xf numFmtId="0" fontId="5" fillId="7" borderId="10" xfId="0" applyFont="1" applyFill="1" applyBorder="1" applyAlignment="1">
      <alignment horizontal="left" vertical="center" wrapText="1"/>
    </xf>
    <xf numFmtId="4" fontId="5" fillId="7" borderId="11" xfId="0" applyNumberFormat="1" applyFont="1" applyFill="1" applyBorder="1" applyAlignment="1">
      <alignment horizontal="right"/>
    </xf>
    <xf numFmtId="4" fontId="13" fillId="7" borderId="2" xfId="0" applyNumberFormat="1" applyFont="1" applyFill="1" applyBorder="1"/>
    <xf numFmtId="4" fontId="5" fillId="7" borderId="2" xfId="0" applyNumberFormat="1" applyFont="1" applyFill="1" applyBorder="1" applyAlignment="1">
      <alignment horizontal="right"/>
    </xf>
    <xf numFmtId="2" fontId="13" fillId="7" borderId="2" xfId="0" applyNumberFormat="1" applyFont="1" applyFill="1" applyBorder="1"/>
    <xf numFmtId="0" fontId="5" fillId="7" borderId="23" xfId="0" applyFont="1" applyFill="1" applyBorder="1" applyAlignment="1">
      <alignment horizontal="left" vertical="center" wrapText="1"/>
    </xf>
    <xf numFmtId="4" fontId="5" fillId="7" borderId="24" xfId="0" applyNumberFormat="1" applyFont="1" applyFill="1" applyBorder="1" applyAlignment="1">
      <alignment horizontal="right"/>
    </xf>
    <xf numFmtId="0" fontId="5" fillId="7" borderId="3" xfId="0" applyFont="1" applyFill="1" applyBorder="1" applyAlignment="1">
      <alignment horizontal="left" vertical="center" wrapText="1"/>
    </xf>
    <xf numFmtId="2" fontId="14" fillId="0" borderId="2" xfId="0" applyNumberFormat="1" applyFont="1" applyBorder="1"/>
    <xf numFmtId="2" fontId="13" fillId="0" borderId="0" xfId="0" applyNumberFormat="1" applyFont="1"/>
    <xf numFmtId="4" fontId="5" fillId="0" borderId="29" xfId="0" applyNumberFormat="1" applyFont="1" applyBorder="1" applyAlignment="1">
      <alignment horizontal="right"/>
    </xf>
    <xf numFmtId="0" fontId="17" fillId="5" borderId="33" xfId="1" applyFont="1" applyBorder="1" applyAlignment="1">
      <alignment horizontal="center" vertical="center" wrapText="1"/>
    </xf>
    <xf numFmtId="4" fontId="17" fillId="5" borderId="33" xfId="1" applyNumberFormat="1" applyFont="1" applyBorder="1" applyAlignment="1">
      <alignment horizontal="center" vertical="center" wrapText="1"/>
    </xf>
    <xf numFmtId="9" fontId="17" fillId="5" borderId="33" xfId="1" applyNumberFormat="1" applyFont="1" applyBorder="1" applyAlignment="1">
      <alignment horizontal="center" vertical="center" wrapText="1"/>
    </xf>
    <xf numFmtId="4" fontId="17" fillId="5" borderId="34" xfId="1" applyNumberFormat="1" applyFont="1" applyBorder="1" applyAlignment="1">
      <alignment horizontal="center" vertical="center" wrapText="1"/>
    </xf>
    <xf numFmtId="4" fontId="19" fillId="0" borderId="2" xfId="0" applyNumberFormat="1" applyFont="1" applyBorder="1"/>
    <xf numFmtId="4" fontId="20" fillId="0" borderId="2" xfId="0" applyNumberFormat="1" applyFont="1" applyBorder="1"/>
    <xf numFmtId="4" fontId="20" fillId="0" borderId="2" xfId="0" applyNumberFormat="1" applyFont="1" applyBorder="1" applyAlignment="1">
      <alignment horizontal="right"/>
    </xf>
    <xf numFmtId="4" fontId="19" fillId="0" borderId="2" xfId="0" applyNumberFormat="1" applyFont="1" applyBorder="1" applyAlignment="1">
      <alignment horizontal="right"/>
    </xf>
    <xf numFmtId="0" fontId="5" fillId="8" borderId="3" xfId="0" applyFont="1" applyFill="1" applyBorder="1" applyAlignment="1">
      <alignment horizontal="left" vertical="center" wrapText="1"/>
    </xf>
    <xf numFmtId="4" fontId="5" fillId="8" borderId="3" xfId="0" applyNumberFormat="1" applyFont="1" applyFill="1" applyBorder="1" applyAlignment="1">
      <alignment horizontal="right"/>
    </xf>
    <xf numFmtId="4" fontId="13" fillId="8" borderId="2" xfId="0" applyNumberFormat="1" applyFont="1" applyFill="1" applyBorder="1"/>
    <xf numFmtId="2" fontId="13" fillId="8" borderId="2" xfId="0" applyNumberFormat="1" applyFont="1" applyFill="1" applyBorder="1"/>
    <xf numFmtId="4" fontId="3" fillId="8" borderId="3" xfId="0" applyNumberFormat="1" applyFont="1" applyFill="1" applyBorder="1" applyAlignment="1">
      <alignment horizontal="right"/>
    </xf>
    <xf numFmtId="4" fontId="20" fillId="8" borderId="2" xfId="0" applyNumberFormat="1" applyFont="1" applyFill="1" applyBorder="1"/>
    <xf numFmtId="4" fontId="20" fillId="8" borderId="2" xfId="0" applyNumberFormat="1" applyFont="1" applyFill="1" applyBorder="1" applyAlignment="1">
      <alignment horizontal="right"/>
    </xf>
    <xf numFmtId="4" fontId="20" fillId="8" borderId="3" xfId="0" applyNumberFormat="1" applyFont="1" applyFill="1" applyBorder="1" applyAlignment="1">
      <alignment horizontal="right"/>
    </xf>
    <xf numFmtId="2" fontId="14" fillId="8" borderId="2" xfId="0" applyNumberFormat="1" applyFont="1" applyFill="1" applyBorder="1"/>
    <xf numFmtId="4" fontId="14" fillId="8" borderId="2" xfId="0" applyNumberFormat="1" applyFont="1" applyFill="1" applyBorder="1"/>
    <xf numFmtId="4" fontId="5" fillId="8" borderId="2" xfId="0" applyNumberFormat="1" applyFont="1" applyFill="1" applyBorder="1" applyAlignment="1">
      <alignment horizontal="right"/>
    </xf>
    <xf numFmtId="0" fontId="5" fillId="8" borderId="3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 wrapText="1"/>
    </xf>
    <xf numFmtId="4" fontId="3" fillId="8" borderId="2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right"/>
    </xf>
    <xf numFmtId="4" fontId="13" fillId="0" borderId="2" xfId="0" applyNumberFormat="1" applyFont="1" applyFill="1" applyBorder="1"/>
    <xf numFmtId="2" fontId="13" fillId="0" borderId="2" xfId="0" applyNumberFormat="1" applyFont="1" applyFill="1" applyBorder="1"/>
    <xf numFmtId="4" fontId="13" fillId="9" borderId="2" xfId="0" applyNumberFormat="1" applyFont="1" applyFill="1" applyBorder="1"/>
    <xf numFmtId="2" fontId="13" fillId="9" borderId="2" xfId="0" applyNumberFormat="1" applyFont="1" applyFill="1" applyBorder="1"/>
    <xf numFmtId="0" fontId="5" fillId="9" borderId="3" xfId="0" applyFont="1" applyFill="1" applyBorder="1" applyAlignment="1">
      <alignment horizontal="left" vertical="center" wrapText="1"/>
    </xf>
    <xf numFmtId="4" fontId="5" fillId="9" borderId="2" xfId="0" applyNumberFormat="1" applyFont="1" applyFill="1" applyBorder="1" applyAlignment="1">
      <alignment horizontal="right"/>
    </xf>
    <xf numFmtId="4" fontId="14" fillId="0" borderId="2" xfId="0" applyNumberFormat="1" applyFont="1" applyFill="1" applyBorder="1"/>
    <xf numFmtId="0" fontId="5" fillId="0" borderId="3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/>
    </xf>
    <xf numFmtId="4" fontId="0" fillId="0" borderId="0" xfId="0" applyNumberFormat="1"/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right"/>
    </xf>
    <xf numFmtId="4" fontId="22" fillId="0" borderId="0" xfId="0" applyNumberFormat="1" applyFont="1"/>
    <xf numFmtId="0" fontId="4" fillId="0" borderId="0" xfId="0" applyFont="1" applyAlignment="1">
      <alignment horizontal="center" vertical="center" wrapText="1"/>
    </xf>
    <xf numFmtId="166" fontId="5" fillId="2" borderId="11" xfId="0" applyNumberFormat="1" applyFont="1" applyFill="1" applyBorder="1" applyAlignment="1">
      <alignment horizontal="center" vertical="center" wrapText="1"/>
    </xf>
    <xf numFmtId="0" fontId="8" fillId="0" borderId="20" xfId="0" quotePrefix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4" fontId="5" fillId="2" borderId="1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8" fillId="3" borderId="21" xfId="0" quotePrefix="1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vertical="center" wrapText="1"/>
    </xf>
    <xf numFmtId="0" fontId="8" fillId="0" borderId="20" xfId="0" quotePrefix="1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8" fillId="0" borderId="20" xfId="0" applyFont="1" applyBorder="1" applyAlignment="1">
      <alignment horizontal="left" vertical="center" wrapText="1"/>
    </xf>
    <xf numFmtId="164" fontId="4" fillId="0" borderId="0" xfId="3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8" fillId="6" borderId="13" xfId="2" applyBorder="1" applyAlignment="1">
      <alignment horizontal="left" vertical="center" wrapText="1"/>
    </xf>
    <xf numFmtId="0" fontId="18" fillId="6" borderId="1" xfId="2" applyBorder="1" applyAlignment="1">
      <alignment horizontal="left" vertical="center" wrapText="1"/>
    </xf>
    <xf numFmtId="0" fontId="18" fillId="6" borderId="3" xfId="2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5" fillId="7" borderId="22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5" fillId="7" borderId="23" xfId="0" applyFont="1" applyFill="1" applyBorder="1" applyAlignment="1">
      <alignment horizontal="left" vertical="center" wrapText="1"/>
    </xf>
    <xf numFmtId="0" fontId="5" fillId="7" borderId="13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8" borderId="13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9" borderId="13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18" fillId="6" borderId="22" xfId="2" applyBorder="1" applyAlignment="1">
      <alignment horizontal="left" vertical="center" wrapText="1"/>
    </xf>
    <xf numFmtId="0" fontId="18" fillId="6" borderId="4" xfId="2" applyBorder="1" applyAlignment="1">
      <alignment horizontal="left" vertical="center" wrapText="1"/>
    </xf>
    <xf numFmtId="0" fontId="18" fillId="6" borderId="23" xfId="2" applyBorder="1" applyAlignment="1">
      <alignment horizontal="left" vertical="center" wrapText="1"/>
    </xf>
    <xf numFmtId="0" fontId="17" fillId="5" borderId="32" xfId="1" applyFont="1" applyBorder="1" applyAlignment="1">
      <alignment horizontal="center" vertical="center" wrapText="1"/>
    </xf>
    <xf numFmtId="0" fontId="17" fillId="5" borderId="33" xfId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7" borderId="8" xfId="0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horizontal="left" vertical="center" wrapText="1"/>
    </xf>
    <xf numFmtId="0" fontId="5" fillId="7" borderId="10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8" fillId="6" borderId="20" xfId="2" applyBorder="1" applyAlignment="1">
      <alignment horizontal="left" vertical="center" wrapText="1"/>
    </xf>
    <xf numFmtId="0" fontId="18" fillId="6" borderId="2" xfId="2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8" borderId="13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18" fillId="6" borderId="8" xfId="2" applyBorder="1" applyAlignment="1">
      <alignment horizontal="left" vertical="center" wrapText="1"/>
    </xf>
    <xf numFmtId="0" fontId="18" fillId="6" borderId="9" xfId="2" applyBorder="1" applyAlignment="1">
      <alignment horizontal="left" vertical="center" wrapText="1"/>
    </xf>
    <xf numFmtId="0" fontId="18" fillId="6" borderId="10" xfId="2" applyBorder="1" applyAlignment="1">
      <alignment horizontal="left" vertical="center" wrapText="1"/>
    </xf>
  </cellXfs>
  <cellStyles count="4">
    <cellStyle name="Dobro" xfId="2" builtinId="26"/>
    <cellStyle name="Izlaz" xfId="1" builtinId="21"/>
    <cellStyle name="Normalno" xfId="0" builtinId="0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workbookViewId="0">
      <selection activeCell="V13" sqref="V12:W13"/>
    </sheetView>
  </sheetViews>
  <sheetFormatPr defaultRowHeight="15" x14ac:dyDescent="0.25"/>
  <cols>
    <col min="1" max="4" width="9.140625" style="65"/>
    <col min="5" max="5" width="25.28515625" style="65" customWidth="1"/>
    <col min="6" max="6" width="14.42578125" style="72" hidden="1" customWidth="1"/>
    <col min="7" max="7" width="14.5703125" style="66" bestFit="1" customWidth="1"/>
    <col min="8" max="8" width="14.5703125" style="66" hidden="1" customWidth="1"/>
    <col min="9" max="9" width="13.42578125" style="66" bestFit="1" customWidth="1"/>
    <col min="10" max="10" width="14.5703125" style="72" hidden="1" customWidth="1"/>
    <col min="11" max="11" width="17.28515625" style="65" hidden="1" customWidth="1"/>
    <col min="12" max="12" width="17.140625" style="66" customWidth="1"/>
    <col min="13" max="13" width="14.42578125" style="95" customWidth="1"/>
    <col min="14" max="14" width="16.42578125" style="98" customWidth="1"/>
    <col min="15" max="16384" width="9.140625" style="65"/>
  </cols>
  <sheetData>
    <row r="1" spans="1:14" ht="54.75" customHeight="1" x14ac:dyDescent="0.25">
      <c r="A1" s="180" t="s">
        <v>167</v>
      </c>
      <c r="B1" s="180"/>
      <c r="C1" s="180"/>
      <c r="D1" s="180"/>
      <c r="E1" s="180"/>
      <c r="F1" s="180"/>
      <c r="G1" s="180"/>
      <c r="H1" s="180"/>
      <c r="I1" s="180"/>
      <c r="J1" s="180"/>
      <c r="K1" s="66"/>
    </row>
    <row r="2" spans="1:14" ht="18" customHeight="1" x14ac:dyDescent="0.25">
      <c r="A2" s="1"/>
      <c r="B2" s="1"/>
      <c r="C2" s="1"/>
      <c r="D2" s="1"/>
      <c r="E2" s="1"/>
      <c r="F2" s="44"/>
      <c r="G2" s="62"/>
      <c r="H2" s="62"/>
      <c r="I2" s="62"/>
      <c r="J2" s="44"/>
      <c r="K2" s="1"/>
    </row>
    <row r="3" spans="1:14" ht="15.75" customHeight="1" x14ac:dyDescent="0.25">
      <c r="A3" s="180" t="s">
        <v>23</v>
      </c>
      <c r="B3" s="180"/>
      <c r="C3" s="180"/>
      <c r="D3" s="180"/>
      <c r="E3" s="180"/>
      <c r="F3" s="180"/>
      <c r="G3" s="180"/>
      <c r="H3" s="180"/>
      <c r="I3" s="180"/>
      <c r="J3" s="180"/>
      <c r="K3" s="47"/>
    </row>
    <row r="4" spans="1:14" ht="18" x14ac:dyDescent="0.25">
      <c r="A4" s="1"/>
      <c r="B4" s="1"/>
      <c r="C4" s="1"/>
      <c r="D4" s="1"/>
      <c r="E4" s="1"/>
      <c r="F4" s="44"/>
      <c r="G4" s="62"/>
      <c r="H4" s="62"/>
      <c r="I4" s="62"/>
      <c r="J4" s="44"/>
      <c r="K4" s="67"/>
    </row>
    <row r="5" spans="1:14" ht="18" customHeight="1" x14ac:dyDescent="0.25">
      <c r="A5" s="180" t="s">
        <v>29</v>
      </c>
      <c r="B5" s="180"/>
      <c r="C5" s="180"/>
      <c r="D5" s="180"/>
      <c r="E5" s="180"/>
      <c r="F5" s="180"/>
      <c r="G5" s="180"/>
      <c r="H5" s="180"/>
      <c r="I5" s="180"/>
      <c r="J5" s="180"/>
      <c r="K5" s="68"/>
    </row>
    <row r="6" spans="1:14" ht="18.75" thickBot="1" x14ac:dyDescent="0.3">
      <c r="A6" s="35"/>
      <c r="B6" s="69"/>
      <c r="C6" s="69"/>
      <c r="D6" s="69"/>
      <c r="E6" s="1"/>
      <c r="F6" s="74"/>
      <c r="G6" s="75"/>
      <c r="H6" s="75"/>
      <c r="I6" s="75"/>
      <c r="J6" s="74"/>
    </row>
    <row r="7" spans="1:14" s="92" customFormat="1" ht="32.25" customHeight="1" x14ac:dyDescent="0.25">
      <c r="A7" s="88"/>
      <c r="B7" s="79"/>
      <c r="C7" s="79"/>
      <c r="D7" s="79"/>
      <c r="E7" s="89"/>
      <c r="F7" s="184" t="s">
        <v>168</v>
      </c>
      <c r="G7" s="184"/>
      <c r="H7" s="181" t="s">
        <v>169</v>
      </c>
      <c r="I7" s="181"/>
      <c r="J7" s="80" t="s">
        <v>109</v>
      </c>
      <c r="K7" s="90" t="s">
        <v>112</v>
      </c>
      <c r="L7" s="91" t="s">
        <v>170</v>
      </c>
      <c r="M7" s="96" t="s">
        <v>163</v>
      </c>
      <c r="N7" s="99" t="s">
        <v>171</v>
      </c>
    </row>
    <row r="8" spans="1:14" x14ac:dyDescent="0.25">
      <c r="A8" s="191" t="s">
        <v>0</v>
      </c>
      <c r="B8" s="192"/>
      <c r="C8" s="192"/>
      <c r="D8" s="192"/>
      <c r="E8" s="193"/>
      <c r="F8" s="45">
        <v>7626523.9699999997</v>
      </c>
      <c r="G8" s="63">
        <v>647896.07999999996</v>
      </c>
      <c r="H8" s="63">
        <v>7781962.9299999997</v>
      </c>
      <c r="I8" s="63">
        <v>1329640.28</v>
      </c>
      <c r="J8" s="45">
        <v>7920971.6200000001</v>
      </c>
      <c r="K8" s="76">
        <f>L8-I8</f>
        <v>-672273.31</v>
      </c>
      <c r="L8" s="77">
        <v>657366.97</v>
      </c>
      <c r="M8" s="97">
        <f>L8/G8*100</f>
        <v>101.46179152681401</v>
      </c>
      <c r="N8" s="100">
        <f>L8/I8*100</f>
        <v>49.43945967100214</v>
      </c>
    </row>
    <row r="9" spans="1:14" x14ac:dyDescent="0.25">
      <c r="A9" s="194" t="s">
        <v>1</v>
      </c>
      <c r="B9" s="190"/>
      <c r="C9" s="190"/>
      <c r="D9" s="190"/>
      <c r="E9" s="183"/>
      <c r="F9" s="46">
        <v>7626524.9699999997</v>
      </c>
      <c r="G9" s="64">
        <v>647896.07999999996</v>
      </c>
      <c r="H9" s="64">
        <v>7781962.9299999997</v>
      </c>
      <c r="I9" s="64">
        <v>1329640.28</v>
      </c>
      <c r="J9" s="46">
        <v>7920971.6200000001</v>
      </c>
      <c r="K9" s="76">
        <f t="shared" ref="K9:K14" si="0">L9-I9</f>
        <v>-672273.31</v>
      </c>
      <c r="L9" s="77">
        <v>657366.97</v>
      </c>
      <c r="M9" s="97">
        <f t="shared" ref="M9:M14" si="1">L9/G9*100</f>
        <v>101.46179152681401</v>
      </c>
      <c r="N9" s="100">
        <f t="shared" ref="N9:N13" si="2">L9/I9*100</f>
        <v>49.43945967100214</v>
      </c>
    </row>
    <row r="10" spans="1:14" x14ac:dyDescent="0.25">
      <c r="A10" s="182" t="s">
        <v>2</v>
      </c>
      <c r="B10" s="183"/>
      <c r="C10" s="183"/>
      <c r="D10" s="183"/>
      <c r="E10" s="183"/>
      <c r="F10" s="46"/>
      <c r="G10" s="64"/>
      <c r="H10" s="64"/>
      <c r="I10" s="64"/>
      <c r="J10" s="46"/>
      <c r="K10" s="76"/>
      <c r="L10" s="77"/>
      <c r="M10" s="97"/>
      <c r="N10" s="100"/>
    </row>
    <row r="11" spans="1:14" x14ac:dyDescent="0.25">
      <c r="A11" s="81" t="s">
        <v>3</v>
      </c>
      <c r="B11" s="78"/>
      <c r="C11" s="78"/>
      <c r="D11" s="78"/>
      <c r="E11" s="78"/>
      <c r="F11" s="45">
        <v>7626523.9699999997</v>
      </c>
      <c r="G11" s="63">
        <v>651839.09</v>
      </c>
      <c r="H11" s="63">
        <v>7781962.9299999997</v>
      </c>
      <c r="I11" s="63">
        <v>1329640.28</v>
      </c>
      <c r="J11" s="45">
        <v>7920971.6200000001</v>
      </c>
      <c r="K11" s="76">
        <f t="shared" si="0"/>
        <v>-654774.09000000008</v>
      </c>
      <c r="L11" s="77">
        <v>674866.19</v>
      </c>
      <c r="M11" s="97">
        <f t="shared" si="1"/>
        <v>103.53263563865124</v>
      </c>
      <c r="N11" s="100">
        <f t="shared" si="2"/>
        <v>50.755546455015633</v>
      </c>
    </row>
    <row r="12" spans="1:14" x14ac:dyDescent="0.25">
      <c r="A12" s="189" t="s">
        <v>4</v>
      </c>
      <c r="B12" s="190"/>
      <c r="C12" s="190"/>
      <c r="D12" s="190"/>
      <c r="E12" s="190"/>
      <c r="F12" s="46">
        <v>7626523.9699999997</v>
      </c>
      <c r="G12" s="64">
        <v>649863.09</v>
      </c>
      <c r="H12" s="64">
        <v>7781962.9299999997</v>
      </c>
      <c r="I12" s="64">
        <v>1317992.1399999999</v>
      </c>
      <c r="J12" s="46">
        <v>7920971.6200000001</v>
      </c>
      <c r="K12" s="76">
        <f t="shared" si="0"/>
        <v>-659075.24999999988</v>
      </c>
      <c r="L12" s="77">
        <v>658916.89</v>
      </c>
      <c r="M12" s="97">
        <f t="shared" si="1"/>
        <v>101.39318575547966</v>
      </c>
      <c r="N12" s="100">
        <f t="shared" si="2"/>
        <v>49.993992376919643</v>
      </c>
    </row>
    <row r="13" spans="1:14" x14ac:dyDescent="0.25">
      <c r="A13" s="182" t="s">
        <v>5</v>
      </c>
      <c r="B13" s="183"/>
      <c r="C13" s="183"/>
      <c r="D13" s="183"/>
      <c r="E13" s="183"/>
      <c r="F13" s="46"/>
      <c r="G13" s="64">
        <v>1976</v>
      </c>
      <c r="H13" s="64"/>
      <c r="I13" s="64">
        <v>11648.14</v>
      </c>
      <c r="J13" s="46"/>
      <c r="K13" s="76">
        <f t="shared" si="0"/>
        <v>4302.16</v>
      </c>
      <c r="L13" s="77">
        <v>15950.3</v>
      </c>
      <c r="M13" s="97">
        <f t="shared" si="1"/>
        <v>807.20141700404861</v>
      </c>
      <c r="N13" s="100">
        <f t="shared" si="2"/>
        <v>136.93430882527167</v>
      </c>
    </row>
    <row r="14" spans="1:14" ht="15.75" thickBot="1" x14ac:dyDescent="0.3">
      <c r="A14" s="187" t="s">
        <v>6</v>
      </c>
      <c r="B14" s="188"/>
      <c r="C14" s="188"/>
      <c r="D14" s="188"/>
      <c r="E14" s="188"/>
      <c r="F14" s="82">
        <v>0</v>
      </c>
      <c r="G14" s="83">
        <v>3943.01</v>
      </c>
      <c r="H14" s="83">
        <v>0</v>
      </c>
      <c r="I14" s="83"/>
      <c r="J14" s="84">
        <v>0</v>
      </c>
      <c r="K14" s="101">
        <f t="shared" si="0"/>
        <v>17509.22</v>
      </c>
      <c r="L14" s="85">
        <v>17509.22</v>
      </c>
      <c r="M14" s="102">
        <f t="shared" si="1"/>
        <v>444.05720502864563</v>
      </c>
      <c r="N14" s="103"/>
    </row>
    <row r="15" spans="1:14" ht="18" x14ac:dyDescent="0.25">
      <c r="A15" s="1"/>
      <c r="B15" s="1"/>
      <c r="C15" s="1"/>
      <c r="D15" s="1"/>
      <c r="E15" s="1"/>
      <c r="F15" s="44"/>
      <c r="G15" s="62"/>
      <c r="H15" s="62"/>
      <c r="I15" s="62"/>
      <c r="J15" s="70"/>
      <c r="K15" s="71"/>
    </row>
    <row r="16" spans="1:14" ht="18" customHeight="1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68"/>
    </row>
    <row r="17" spans="1:11" ht="18" x14ac:dyDescent="0.25">
      <c r="A17" s="1"/>
      <c r="B17" s="1"/>
      <c r="C17" s="1"/>
      <c r="D17" s="1"/>
      <c r="E17" s="1"/>
      <c r="F17" s="44"/>
      <c r="G17" s="62"/>
      <c r="H17" s="62"/>
      <c r="I17" s="62"/>
      <c r="J17" s="70"/>
      <c r="K17" s="71"/>
    </row>
    <row r="18" spans="1:11" ht="8.25" customHeight="1" x14ac:dyDescent="0.25"/>
    <row r="19" spans="1:11" ht="50.25" customHeight="1" x14ac:dyDescent="0.25">
      <c r="A19" s="185" t="s">
        <v>30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</row>
  </sheetData>
  <mergeCells count="12">
    <mergeCell ref="A19:K19"/>
    <mergeCell ref="A14:E14"/>
    <mergeCell ref="A12:E12"/>
    <mergeCell ref="A8:E8"/>
    <mergeCell ref="A9:E9"/>
    <mergeCell ref="A10:E10"/>
    <mergeCell ref="A1:J1"/>
    <mergeCell ref="A3:J3"/>
    <mergeCell ref="A5:J5"/>
    <mergeCell ref="H7:I7"/>
    <mergeCell ref="A13:E13"/>
    <mergeCell ref="F7:G7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6"/>
  <sheetViews>
    <sheetView workbookViewId="0">
      <selection activeCell="T39" sqref="T3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5" width="25.28515625" style="39" hidden="1" customWidth="1"/>
    <col min="6" max="6" width="25.28515625" hidden="1" customWidth="1"/>
    <col min="7" max="7" width="25.28515625" customWidth="1"/>
    <col min="8" max="8" width="25.28515625" hidden="1" customWidth="1"/>
    <col min="9" max="9" width="25.28515625" customWidth="1"/>
    <col min="10" max="11" width="25.28515625" hidden="1" customWidth="1"/>
    <col min="12" max="14" width="25.28515625" customWidth="1"/>
  </cols>
  <sheetData>
    <row r="1" spans="1:22" ht="42" customHeight="1" x14ac:dyDescent="0.25">
      <c r="A1" s="180" t="s">
        <v>133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22" ht="18" customHeight="1" x14ac:dyDescent="0.25">
      <c r="A2" s="1"/>
      <c r="B2" s="1"/>
      <c r="C2" s="1"/>
      <c r="D2" s="1"/>
      <c r="E2" s="36"/>
      <c r="F2" s="1"/>
      <c r="G2" s="1"/>
      <c r="H2" s="1"/>
      <c r="I2" s="1"/>
      <c r="J2" s="1"/>
      <c r="K2" s="1"/>
      <c r="L2" s="1"/>
      <c r="M2" s="1"/>
      <c r="N2" s="1"/>
    </row>
    <row r="3" spans="1:22" ht="15.75" x14ac:dyDescent="0.25">
      <c r="A3" s="180" t="s">
        <v>23</v>
      </c>
      <c r="B3" s="180"/>
      <c r="C3" s="180"/>
      <c r="D3" s="180"/>
      <c r="E3" s="180"/>
      <c r="F3" s="180"/>
      <c r="G3" s="180"/>
      <c r="H3" s="180"/>
      <c r="I3" s="180"/>
      <c r="J3" s="197"/>
      <c r="K3" s="197"/>
      <c r="L3" s="197"/>
      <c r="M3" s="197"/>
      <c r="N3" s="197"/>
    </row>
    <row r="4" spans="1:22" ht="18" x14ac:dyDescent="0.25">
      <c r="A4" s="1"/>
      <c r="B4" s="1"/>
      <c r="C4" s="1"/>
      <c r="D4" s="1"/>
      <c r="E4" s="36"/>
      <c r="F4" s="1"/>
      <c r="G4" s="1"/>
      <c r="H4" s="1"/>
      <c r="I4" s="1"/>
      <c r="J4" s="2"/>
      <c r="K4" s="2"/>
      <c r="L4" s="2"/>
      <c r="M4" s="2"/>
      <c r="N4" s="2"/>
    </row>
    <row r="5" spans="1:22" ht="18" customHeight="1" x14ac:dyDescent="0.25">
      <c r="A5" s="180" t="s">
        <v>10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22" ht="18" x14ac:dyDescent="0.25">
      <c r="A6" s="1"/>
      <c r="B6" s="1"/>
      <c r="C6" s="1"/>
      <c r="D6" s="1"/>
      <c r="E6" s="36"/>
      <c r="F6" s="1"/>
      <c r="G6" s="1"/>
      <c r="H6" s="1"/>
      <c r="I6" s="1"/>
      <c r="J6" s="2"/>
      <c r="K6" s="2"/>
      <c r="L6" s="2"/>
      <c r="M6" s="2"/>
      <c r="N6" s="2"/>
    </row>
    <row r="7" spans="1:22" ht="15.75" x14ac:dyDescent="0.25">
      <c r="A7" s="180" t="s">
        <v>1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</row>
    <row r="8" spans="1:22" ht="18" x14ac:dyDescent="0.25">
      <c r="A8" s="1"/>
      <c r="B8" s="1"/>
      <c r="C8" s="1"/>
      <c r="D8" s="1"/>
      <c r="E8" s="36"/>
      <c r="F8" s="1"/>
      <c r="G8" s="1"/>
      <c r="H8" s="1"/>
      <c r="I8" s="1"/>
      <c r="J8" s="2"/>
      <c r="K8" s="2"/>
      <c r="L8" s="2"/>
      <c r="M8" s="2"/>
      <c r="N8" s="2"/>
    </row>
    <row r="9" spans="1:22" s="93" customFormat="1" ht="26.25" x14ac:dyDescent="0.25">
      <c r="A9" s="11" t="s">
        <v>11</v>
      </c>
      <c r="B9" s="10" t="s">
        <v>12</v>
      </c>
      <c r="C9" s="10" t="s">
        <v>13</v>
      </c>
      <c r="D9" s="10" t="s">
        <v>9</v>
      </c>
      <c r="E9" s="37" t="s">
        <v>7</v>
      </c>
      <c r="F9" s="11" t="s">
        <v>8</v>
      </c>
      <c r="G9" s="11" t="s">
        <v>172</v>
      </c>
      <c r="H9" s="11" t="s">
        <v>31</v>
      </c>
      <c r="I9" s="11" t="s">
        <v>173</v>
      </c>
      <c r="J9" s="11" t="s">
        <v>108</v>
      </c>
      <c r="K9" s="11" t="s">
        <v>112</v>
      </c>
      <c r="L9" s="60" t="s">
        <v>174</v>
      </c>
      <c r="M9" s="86" t="s">
        <v>175</v>
      </c>
      <c r="N9" s="87" t="s">
        <v>176</v>
      </c>
    </row>
    <row r="10" spans="1:22" ht="15.75" customHeight="1" x14ac:dyDescent="0.25">
      <c r="A10" s="4">
        <v>6</v>
      </c>
      <c r="B10" s="4"/>
      <c r="C10" s="4"/>
      <c r="D10" s="4" t="s">
        <v>14</v>
      </c>
      <c r="E10" s="38"/>
      <c r="F10" s="3"/>
      <c r="G10" s="41">
        <v>647896.07999999996</v>
      </c>
      <c r="H10" s="3"/>
      <c r="I10" s="41">
        <v>1329640.28</v>
      </c>
      <c r="J10" s="41"/>
      <c r="K10" s="41"/>
      <c r="L10" s="41">
        <v>657356.97</v>
      </c>
      <c r="M10" s="41">
        <v>118.8</v>
      </c>
      <c r="N10" s="41">
        <v>49.9</v>
      </c>
    </row>
    <row r="11" spans="1:22" ht="38.25" x14ac:dyDescent="0.25">
      <c r="A11" s="4"/>
      <c r="B11" s="8">
        <v>636</v>
      </c>
      <c r="C11" s="8">
        <v>501</v>
      </c>
      <c r="D11" s="8" t="s">
        <v>34</v>
      </c>
      <c r="E11" s="40">
        <v>5110620.0599999996</v>
      </c>
      <c r="F11" s="41">
        <v>5352961</v>
      </c>
      <c r="G11" s="41">
        <v>486212.38</v>
      </c>
      <c r="H11" s="41">
        <v>5550828.7199999997</v>
      </c>
      <c r="I11" s="41">
        <v>1011977.15</v>
      </c>
      <c r="J11" s="41">
        <v>5550828.7199999997</v>
      </c>
      <c r="K11" s="41">
        <f>L11-I11</f>
        <v>-524750.35000000009</v>
      </c>
      <c r="L11" s="41">
        <v>487226.8</v>
      </c>
      <c r="M11" s="41">
        <f>L11/G11*100</f>
        <v>100.20863722145454</v>
      </c>
      <c r="N11" s="41">
        <f>L11/I11*100</f>
        <v>48.146027803098121</v>
      </c>
      <c r="V11" t="s">
        <v>152</v>
      </c>
    </row>
    <row r="12" spans="1:22" x14ac:dyDescent="0.25">
      <c r="A12" s="4"/>
      <c r="B12" s="8">
        <v>6332</v>
      </c>
      <c r="C12" s="8">
        <v>61</v>
      </c>
      <c r="D12" s="8" t="s">
        <v>149</v>
      </c>
      <c r="E12" s="40"/>
      <c r="F12" s="41"/>
      <c r="G12" s="41">
        <v>2437.5</v>
      </c>
      <c r="H12" s="41"/>
      <c r="I12" s="41">
        <v>5950</v>
      </c>
      <c r="J12" s="41"/>
      <c r="K12" s="41"/>
      <c r="L12" s="41">
        <v>5950</v>
      </c>
      <c r="M12" s="41"/>
      <c r="N12" s="41"/>
    </row>
    <row r="13" spans="1:22" x14ac:dyDescent="0.25">
      <c r="A13" s="5"/>
      <c r="B13" s="5">
        <v>639</v>
      </c>
      <c r="C13" s="6">
        <v>54</v>
      </c>
      <c r="D13" s="6" t="s">
        <v>34</v>
      </c>
      <c r="E13" s="40">
        <v>154038.82999999999</v>
      </c>
      <c r="F13" s="41">
        <v>297389</v>
      </c>
      <c r="G13" s="41">
        <v>15460.01</v>
      </c>
      <c r="H13" s="41">
        <v>323489</v>
      </c>
      <c r="I13" s="41">
        <v>34300</v>
      </c>
      <c r="J13" s="41">
        <v>323489</v>
      </c>
      <c r="K13" s="41">
        <f t="shared" ref="K13:K27" si="0">L13-I13</f>
        <v>-14716.490000000002</v>
      </c>
      <c r="L13" s="41">
        <v>19583.509999999998</v>
      </c>
      <c r="M13" s="41">
        <f t="shared" ref="M13:M23" si="1">L13/G13*100</f>
        <v>126.6720396687971</v>
      </c>
      <c r="N13" s="41">
        <f t="shared" ref="N13:N27" si="2">L13/I13*100</f>
        <v>57.094781341107868</v>
      </c>
    </row>
    <row r="14" spans="1:22" x14ac:dyDescent="0.25">
      <c r="A14" s="5"/>
      <c r="B14" s="5">
        <v>652</v>
      </c>
      <c r="C14" s="6">
        <v>412</v>
      </c>
      <c r="D14" s="6" t="s">
        <v>130</v>
      </c>
      <c r="E14" s="40">
        <v>283825.77</v>
      </c>
      <c r="F14" s="41">
        <v>321720.94</v>
      </c>
      <c r="G14" s="41">
        <v>21691.06</v>
      </c>
      <c r="H14" s="41">
        <v>327040</v>
      </c>
      <c r="I14" s="41">
        <v>34284.199999999997</v>
      </c>
      <c r="J14" s="41">
        <v>327040</v>
      </c>
      <c r="K14" s="41">
        <f t="shared" si="0"/>
        <v>-15587.809999999998</v>
      </c>
      <c r="L14" s="41">
        <v>18696.39</v>
      </c>
      <c r="M14" s="41">
        <f t="shared" si="1"/>
        <v>86.193989597557703</v>
      </c>
      <c r="N14" s="41">
        <f t="shared" si="2"/>
        <v>54.53354606495121</v>
      </c>
    </row>
    <row r="15" spans="1:22" x14ac:dyDescent="0.25">
      <c r="A15" s="5"/>
      <c r="B15" s="5">
        <v>661</v>
      </c>
      <c r="C15" s="6">
        <v>31</v>
      </c>
      <c r="D15" s="6" t="s">
        <v>131</v>
      </c>
      <c r="E15" s="40">
        <v>379352.67</v>
      </c>
      <c r="F15" s="41">
        <v>304090</v>
      </c>
      <c r="G15" s="41">
        <v>45129.36</v>
      </c>
      <c r="H15" s="41">
        <v>305582</v>
      </c>
      <c r="I15" s="41">
        <v>66738</v>
      </c>
      <c r="J15" s="41">
        <v>305582</v>
      </c>
      <c r="K15" s="41">
        <f t="shared" si="0"/>
        <v>-36750.58</v>
      </c>
      <c r="L15" s="41">
        <v>29987.42</v>
      </c>
      <c r="M15" s="41">
        <f t="shared" si="1"/>
        <v>66.447696133958019</v>
      </c>
      <c r="N15" s="41">
        <v>67.599999999999994</v>
      </c>
    </row>
    <row r="16" spans="1:22" x14ac:dyDescent="0.25">
      <c r="A16" s="5"/>
      <c r="B16" s="5">
        <v>663</v>
      </c>
      <c r="C16" s="6">
        <v>72</v>
      </c>
      <c r="D16" s="6" t="s">
        <v>129</v>
      </c>
      <c r="E16" s="40">
        <v>149836.14000000001</v>
      </c>
      <c r="F16" s="41">
        <v>12252.5</v>
      </c>
      <c r="G16" s="41">
        <v>1983</v>
      </c>
      <c r="H16" s="41"/>
      <c r="I16" s="41" t="s">
        <v>132</v>
      </c>
      <c r="J16" s="41"/>
      <c r="K16" s="41" t="e">
        <f t="shared" si="0"/>
        <v>#VALUE!</v>
      </c>
      <c r="L16" s="41">
        <v>11137.5</v>
      </c>
      <c r="M16" s="41">
        <f t="shared" si="1"/>
        <v>561.64901664145236</v>
      </c>
      <c r="N16" s="41"/>
    </row>
    <row r="17" spans="1:19" x14ac:dyDescent="0.25">
      <c r="A17" s="5"/>
      <c r="B17" s="5">
        <v>663</v>
      </c>
      <c r="C17" s="6">
        <v>61</v>
      </c>
      <c r="D17" s="6" t="s">
        <v>151</v>
      </c>
      <c r="E17" s="40"/>
      <c r="F17" s="41"/>
      <c r="G17" s="41"/>
      <c r="H17" s="41"/>
      <c r="I17" s="41"/>
      <c r="J17" s="41"/>
      <c r="K17" s="41">
        <f t="shared" si="0"/>
        <v>0</v>
      </c>
      <c r="L17" s="41"/>
      <c r="M17" s="41"/>
      <c r="N17" s="41"/>
    </row>
    <row r="18" spans="1:19" x14ac:dyDescent="0.25">
      <c r="A18" s="5"/>
      <c r="B18" s="5">
        <v>641</v>
      </c>
      <c r="C18" s="6">
        <v>31</v>
      </c>
      <c r="D18" s="6" t="s">
        <v>150</v>
      </c>
      <c r="E18" s="40"/>
      <c r="F18" s="41"/>
      <c r="G18" s="41">
        <v>0.17</v>
      </c>
      <c r="H18" s="41"/>
      <c r="I18" s="41"/>
      <c r="J18" s="41"/>
      <c r="K18" s="41">
        <f t="shared" si="0"/>
        <v>0.2</v>
      </c>
      <c r="L18" s="41">
        <v>0.2</v>
      </c>
      <c r="M18" s="41"/>
      <c r="N18" s="41"/>
    </row>
    <row r="19" spans="1:19" ht="38.25" x14ac:dyDescent="0.25">
      <c r="A19" s="5"/>
      <c r="B19" s="5">
        <v>671</v>
      </c>
      <c r="C19" s="6">
        <v>55</v>
      </c>
      <c r="D19" s="8" t="s">
        <v>36</v>
      </c>
      <c r="E19" s="40">
        <v>886577.71</v>
      </c>
      <c r="F19" s="41">
        <v>1047449.49</v>
      </c>
      <c r="G19" s="41">
        <v>57650.83</v>
      </c>
      <c r="H19" s="41">
        <v>844084</v>
      </c>
      <c r="I19" s="41">
        <v>132480.93</v>
      </c>
      <c r="J19" s="41">
        <v>844084</v>
      </c>
      <c r="K19" s="41">
        <f t="shared" si="0"/>
        <v>-65151.789999999994</v>
      </c>
      <c r="L19" s="41">
        <v>67329.14</v>
      </c>
      <c r="M19" s="41">
        <f t="shared" si="1"/>
        <v>116.78780687112398</v>
      </c>
      <c r="N19" s="41">
        <v>51</v>
      </c>
    </row>
    <row r="20" spans="1:19" x14ac:dyDescent="0.25">
      <c r="A20" s="5"/>
      <c r="B20" s="5">
        <v>671</v>
      </c>
      <c r="C20" s="6">
        <v>11</v>
      </c>
      <c r="D20" s="8" t="s">
        <v>15</v>
      </c>
      <c r="E20" s="40">
        <v>95304.79</v>
      </c>
      <c r="F20" s="41">
        <v>26100</v>
      </c>
      <c r="G20" s="41"/>
      <c r="H20" s="41"/>
      <c r="I20" s="41">
        <v>18910</v>
      </c>
      <c r="J20" s="41"/>
      <c r="K20" s="41">
        <f t="shared" si="0"/>
        <v>-9028.16</v>
      </c>
      <c r="L20" s="41">
        <v>9881.84</v>
      </c>
      <c r="M20" s="41"/>
      <c r="N20" s="41"/>
    </row>
    <row r="21" spans="1:19" x14ac:dyDescent="0.25">
      <c r="A21" s="5"/>
      <c r="B21" s="5">
        <v>6711</v>
      </c>
      <c r="C21" s="6">
        <v>17</v>
      </c>
      <c r="D21" s="8" t="s">
        <v>114</v>
      </c>
      <c r="E21" s="40"/>
      <c r="F21" s="41"/>
      <c r="G21" s="41"/>
      <c r="H21" s="41"/>
      <c r="I21" s="41"/>
      <c r="J21" s="41"/>
      <c r="K21" s="41">
        <f t="shared" si="0"/>
        <v>0</v>
      </c>
      <c r="L21" s="41"/>
      <c r="M21" s="41"/>
      <c r="N21" s="41"/>
    </row>
    <row r="22" spans="1:19" x14ac:dyDescent="0.25">
      <c r="A22" s="5"/>
      <c r="B22" s="5">
        <v>6712</v>
      </c>
      <c r="C22" s="6"/>
      <c r="D22" s="8" t="s">
        <v>115</v>
      </c>
      <c r="E22" s="40">
        <v>58000</v>
      </c>
      <c r="F22" s="41">
        <v>40000</v>
      </c>
      <c r="G22" s="41"/>
      <c r="H22" s="41"/>
      <c r="I22" s="41"/>
      <c r="J22" s="41"/>
      <c r="K22" s="41">
        <f t="shared" si="0"/>
        <v>0</v>
      </c>
      <c r="L22" s="41"/>
      <c r="M22" s="41"/>
      <c r="N22" s="41"/>
    </row>
    <row r="23" spans="1:19" x14ac:dyDescent="0.25">
      <c r="A23" s="5"/>
      <c r="B23" s="5">
        <v>67112</v>
      </c>
      <c r="C23" s="6">
        <v>51</v>
      </c>
      <c r="D23" s="8" t="s">
        <v>77</v>
      </c>
      <c r="E23" s="40">
        <v>508968</v>
      </c>
      <c r="F23" s="41">
        <v>380000</v>
      </c>
      <c r="G23" s="41">
        <v>16566.3</v>
      </c>
      <c r="H23" s="41">
        <v>380000</v>
      </c>
      <c r="I23" s="41">
        <v>25000</v>
      </c>
      <c r="J23" s="41">
        <v>380000</v>
      </c>
      <c r="K23" s="41">
        <f t="shared" si="0"/>
        <v>-17435.830000000002</v>
      </c>
      <c r="L23" s="41">
        <v>7564.17</v>
      </c>
      <c r="M23" s="41">
        <f t="shared" si="1"/>
        <v>45.65998442621467</v>
      </c>
      <c r="N23" s="41">
        <f t="shared" si="2"/>
        <v>30.256680000000003</v>
      </c>
    </row>
    <row r="24" spans="1:19" ht="25.5" x14ac:dyDescent="0.25">
      <c r="A24" s="5"/>
      <c r="B24" s="5"/>
      <c r="C24" s="6">
        <v>43</v>
      </c>
      <c r="D24" s="9" t="s">
        <v>37</v>
      </c>
      <c r="E24" s="40"/>
      <c r="F24" s="41"/>
      <c r="G24" s="41"/>
      <c r="H24" s="41"/>
      <c r="I24" s="41"/>
      <c r="J24" s="41"/>
      <c r="K24" s="41"/>
      <c r="L24" s="41"/>
      <c r="M24" s="41"/>
      <c r="N24" s="41"/>
    </row>
    <row r="25" spans="1:19" ht="25.5" x14ac:dyDescent="0.25">
      <c r="A25" s="7">
        <v>7</v>
      </c>
      <c r="B25" s="7"/>
      <c r="C25" s="7"/>
      <c r="D25" s="12" t="s">
        <v>16</v>
      </c>
      <c r="E25" s="40"/>
      <c r="F25" s="40"/>
      <c r="G25" s="40"/>
      <c r="H25" s="40"/>
      <c r="I25" s="40"/>
      <c r="J25" s="40"/>
      <c r="K25" s="41">
        <f t="shared" si="0"/>
        <v>0</v>
      </c>
      <c r="L25" s="40"/>
      <c r="M25" s="41"/>
      <c r="N25" s="41"/>
      <c r="S25" t="s">
        <v>133</v>
      </c>
    </row>
    <row r="26" spans="1:19" ht="38.25" x14ac:dyDescent="0.25">
      <c r="A26" s="8"/>
      <c r="B26" s="8">
        <v>72</v>
      </c>
      <c r="C26" s="8"/>
      <c r="D26" s="13" t="s">
        <v>33</v>
      </c>
      <c r="E26" s="40"/>
      <c r="F26" s="3"/>
      <c r="G26" s="3"/>
      <c r="H26" s="3"/>
      <c r="I26" s="3"/>
      <c r="J26" s="3"/>
      <c r="K26" s="41"/>
      <c r="L26" s="41"/>
      <c r="M26" s="41"/>
      <c r="N26" s="41"/>
    </row>
    <row r="27" spans="1:19" x14ac:dyDescent="0.25">
      <c r="A27" s="8"/>
      <c r="B27" s="8"/>
      <c r="C27" s="6">
        <v>11</v>
      </c>
      <c r="D27" s="6" t="s">
        <v>15</v>
      </c>
      <c r="E27" s="38"/>
      <c r="F27" s="3"/>
      <c r="G27" s="3"/>
      <c r="H27" s="3"/>
      <c r="I27" s="3"/>
      <c r="J27" s="3"/>
      <c r="K27" s="41">
        <f t="shared" si="0"/>
        <v>0</v>
      </c>
      <c r="L27" s="3"/>
      <c r="M27" s="41"/>
      <c r="N27" s="41" t="e">
        <f t="shared" si="2"/>
        <v>#DIV/0!</v>
      </c>
    </row>
    <row r="28" spans="1:19" x14ac:dyDescent="0.25">
      <c r="L28" s="167"/>
    </row>
    <row r="29" spans="1:19" ht="15.75" x14ac:dyDescent="0.25">
      <c r="A29" s="195" t="s">
        <v>17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</row>
    <row r="30" spans="1:19" ht="18" x14ac:dyDescent="0.25">
      <c r="A30" s="1"/>
      <c r="B30" s="1"/>
      <c r="C30" s="1"/>
      <c r="D30" s="1"/>
      <c r="E30" s="36"/>
      <c r="F30" s="1"/>
      <c r="G30" s="1"/>
      <c r="H30" s="1"/>
      <c r="I30" s="1"/>
      <c r="J30" s="2"/>
      <c r="K30" s="2"/>
      <c r="L30" s="2"/>
      <c r="M30" s="2"/>
      <c r="N30" s="2"/>
    </row>
    <row r="31" spans="1:19" ht="25.5" x14ac:dyDescent="0.25">
      <c r="A31" s="11" t="s">
        <v>11</v>
      </c>
      <c r="B31" s="10" t="s">
        <v>12</v>
      </c>
      <c r="C31" s="10" t="s">
        <v>13</v>
      </c>
      <c r="D31" s="10" t="s">
        <v>18</v>
      </c>
      <c r="E31" s="37" t="s">
        <v>7</v>
      </c>
      <c r="F31" s="11" t="s">
        <v>8</v>
      </c>
      <c r="G31" s="11"/>
      <c r="H31" s="11" t="s">
        <v>31</v>
      </c>
      <c r="I31" s="11"/>
      <c r="J31" s="11" t="s">
        <v>32</v>
      </c>
      <c r="K31" s="11"/>
      <c r="L31" s="11"/>
      <c r="M31" s="11"/>
      <c r="N31" s="11"/>
    </row>
    <row r="32" spans="1:19" ht="15.75" customHeight="1" x14ac:dyDescent="0.25">
      <c r="A32" s="4">
        <v>3</v>
      </c>
      <c r="B32" s="4"/>
      <c r="C32" s="4"/>
      <c r="D32" s="4" t="s">
        <v>19</v>
      </c>
      <c r="E32" s="38"/>
      <c r="F32" s="3"/>
      <c r="G32" s="41">
        <v>649863.09</v>
      </c>
      <c r="H32" s="41"/>
      <c r="I32" s="41">
        <v>1323690.28</v>
      </c>
      <c r="J32" s="41"/>
      <c r="K32" s="41"/>
      <c r="L32" s="41">
        <v>658915.89</v>
      </c>
      <c r="M32" s="41">
        <v>119.5</v>
      </c>
      <c r="N32" s="41">
        <v>50.2</v>
      </c>
      <c r="O32" s="167"/>
      <c r="P32" s="167"/>
      <c r="Q32" s="167"/>
      <c r="R32" s="167"/>
    </row>
    <row r="33" spans="1:18" ht="15.75" customHeight="1" x14ac:dyDescent="0.25">
      <c r="A33" s="4"/>
      <c r="B33" s="8">
        <v>31</v>
      </c>
      <c r="C33" s="8">
        <v>501</v>
      </c>
      <c r="D33" s="8" t="s">
        <v>20</v>
      </c>
      <c r="E33" s="38"/>
      <c r="F33" s="3"/>
      <c r="G33" s="41">
        <v>486212.38</v>
      </c>
      <c r="H33" s="41"/>
      <c r="I33" s="41">
        <v>1011977.15</v>
      </c>
      <c r="J33" s="41"/>
      <c r="K33" s="41">
        <f>L33-I33</f>
        <v>-527979.94999999995</v>
      </c>
      <c r="L33" s="41">
        <v>483997.2</v>
      </c>
      <c r="M33" s="41">
        <f>L33/G33*100</f>
        <v>99.544400741091792</v>
      </c>
      <c r="N33" s="41">
        <f>L33/I33*100</f>
        <v>47.826890162490329</v>
      </c>
      <c r="O33" s="167"/>
      <c r="P33" s="167"/>
      <c r="Q33" s="167"/>
      <c r="R33" s="167"/>
    </row>
    <row r="34" spans="1:18" ht="15.75" customHeight="1" x14ac:dyDescent="0.25">
      <c r="A34" s="4"/>
      <c r="B34" s="8">
        <v>31</v>
      </c>
      <c r="C34" s="8">
        <v>13</v>
      </c>
      <c r="D34" s="8" t="s">
        <v>20</v>
      </c>
      <c r="E34" s="38"/>
      <c r="F34" s="3"/>
      <c r="G34" s="41"/>
      <c r="H34" s="41"/>
      <c r="I34" s="41"/>
      <c r="J34" s="41"/>
      <c r="K34" s="41"/>
      <c r="L34" s="41"/>
      <c r="M34" s="41"/>
      <c r="N34" s="41"/>
      <c r="O34" s="167"/>
      <c r="P34" s="167"/>
      <c r="Q34" s="167"/>
      <c r="R34" s="167"/>
    </row>
    <row r="35" spans="1:18" ht="15.75" customHeight="1" x14ac:dyDescent="0.55000000000000004">
      <c r="A35" s="4"/>
      <c r="B35" s="8">
        <v>31</v>
      </c>
      <c r="C35" s="8">
        <v>54</v>
      </c>
      <c r="D35" s="8" t="s">
        <v>20</v>
      </c>
      <c r="E35" s="38"/>
      <c r="F35" s="3"/>
      <c r="G35" s="41">
        <v>15460.01</v>
      </c>
      <c r="H35" s="41"/>
      <c r="I35" s="41">
        <v>34300</v>
      </c>
      <c r="J35" s="41"/>
      <c r="K35" s="41"/>
      <c r="L35" s="41">
        <v>19433.509999999998</v>
      </c>
      <c r="M35" s="41">
        <v>105.8</v>
      </c>
      <c r="N35" s="41">
        <v>34.44</v>
      </c>
      <c r="O35" s="167"/>
      <c r="P35" s="167"/>
      <c r="Q35" s="167"/>
      <c r="R35" s="179"/>
    </row>
    <row r="36" spans="1:18" x14ac:dyDescent="0.25">
      <c r="A36" s="5"/>
      <c r="B36" s="5"/>
      <c r="C36" s="6">
        <v>11</v>
      </c>
      <c r="D36" s="6" t="s">
        <v>15</v>
      </c>
      <c r="E36" s="38"/>
      <c r="F36" s="3"/>
      <c r="G36" s="41"/>
      <c r="H36" s="41"/>
      <c r="I36" s="41">
        <v>18910</v>
      </c>
      <c r="J36" s="41"/>
      <c r="K36" s="41">
        <f t="shared" ref="K36:K60" si="3">L36-I36</f>
        <v>-9028.16</v>
      </c>
      <c r="L36" s="41">
        <v>9881.84</v>
      </c>
      <c r="M36" s="41"/>
      <c r="N36" s="41">
        <v>100</v>
      </c>
      <c r="O36" s="167"/>
      <c r="P36" s="167"/>
      <c r="Q36" s="167"/>
      <c r="R36" s="167"/>
    </row>
    <row r="37" spans="1:18" x14ac:dyDescent="0.25">
      <c r="A37" s="5"/>
      <c r="B37" s="5">
        <v>32</v>
      </c>
      <c r="C37" s="6">
        <v>55</v>
      </c>
      <c r="D37" s="5" t="s">
        <v>26</v>
      </c>
      <c r="E37" s="38"/>
      <c r="F37" s="3"/>
      <c r="G37" s="41">
        <v>66958.27</v>
      </c>
      <c r="H37" s="41"/>
      <c r="I37" s="41">
        <v>132480.93</v>
      </c>
      <c r="J37" s="41"/>
      <c r="K37" s="41">
        <f t="shared" si="3"/>
        <v>-65077.87999999999</v>
      </c>
      <c r="L37" s="41">
        <v>67403.05</v>
      </c>
      <c r="M37" s="41">
        <f t="shared" ref="M37:M49" si="4">L37/G37*100</f>
        <v>100.66426447397761</v>
      </c>
      <c r="N37" s="41">
        <f t="shared" ref="N37:N49" si="5">L37/I37*100</f>
        <v>50.877548942327024</v>
      </c>
      <c r="O37" s="167"/>
      <c r="P37" s="167"/>
      <c r="Q37" s="167"/>
      <c r="R37" s="167"/>
    </row>
    <row r="38" spans="1:18" x14ac:dyDescent="0.25">
      <c r="A38" s="5"/>
      <c r="B38" s="5">
        <v>32</v>
      </c>
      <c r="C38" s="6">
        <v>17</v>
      </c>
      <c r="D38" s="5" t="s">
        <v>26</v>
      </c>
      <c r="E38" s="38"/>
      <c r="F38" s="3"/>
      <c r="G38" s="41"/>
      <c r="H38" s="41"/>
      <c r="I38" s="41"/>
      <c r="J38" s="41"/>
      <c r="K38" s="41"/>
      <c r="L38" s="41"/>
      <c r="M38" s="41"/>
      <c r="N38" s="41"/>
      <c r="O38" s="167"/>
      <c r="P38" s="167"/>
      <c r="Q38" s="167"/>
      <c r="R38" s="167"/>
    </row>
    <row r="39" spans="1:18" x14ac:dyDescent="0.25">
      <c r="A39" s="5"/>
      <c r="B39" s="5">
        <v>32</v>
      </c>
      <c r="C39" s="6">
        <v>31</v>
      </c>
      <c r="D39" s="5" t="s">
        <v>140</v>
      </c>
      <c r="E39" s="38"/>
      <c r="F39" s="3"/>
      <c r="G39" s="41">
        <v>38239.47</v>
      </c>
      <c r="H39" s="41"/>
      <c r="I39" s="41">
        <v>66738</v>
      </c>
      <c r="J39" s="41"/>
      <c r="K39" s="41"/>
      <c r="L39" s="41">
        <v>32939.72</v>
      </c>
      <c r="M39" s="41"/>
      <c r="N39" s="41"/>
      <c r="O39" s="167"/>
      <c r="P39" s="167"/>
      <c r="Q39" s="167"/>
      <c r="R39" s="167"/>
    </row>
    <row r="40" spans="1:18" x14ac:dyDescent="0.25">
      <c r="A40" s="5"/>
      <c r="B40" s="5">
        <v>32</v>
      </c>
      <c r="C40" s="6">
        <v>412</v>
      </c>
      <c r="D40" s="5" t="s">
        <v>141</v>
      </c>
      <c r="E40" s="38"/>
      <c r="F40" s="3"/>
      <c r="G40" s="41">
        <v>24754.09</v>
      </c>
      <c r="H40" s="41"/>
      <c r="I40" s="41">
        <v>34284.199999999997</v>
      </c>
      <c r="J40" s="41"/>
      <c r="K40" s="41"/>
      <c r="L40" s="41">
        <v>26699.33</v>
      </c>
      <c r="M40" s="41"/>
      <c r="N40" s="41"/>
      <c r="O40" s="167"/>
      <c r="P40" s="167"/>
      <c r="Q40" s="167"/>
      <c r="R40" s="167"/>
    </row>
    <row r="41" spans="1:18" x14ac:dyDescent="0.25">
      <c r="A41" s="5"/>
      <c r="B41" s="5">
        <v>32</v>
      </c>
      <c r="C41" s="6">
        <v>72</v>
      </c>
      <c r="D41" s="5" t="s">
        <v>129</v>
      </c>
      <c r="E41" s="38"/>
      <c r="F41" s="3"/>
      <c r="G41" s="41"/>
      <c r="H41" s="41"/>
      <c r="I41" s="41"/>
      <c r="J41" s="41"/>
      <c r="K41" s="41"/>
      <c r="L41" s="41"/>
      <c r="M41" s="41"/>
      <c r="N41" s="41"/>
      <c r="O41" s="167"/>
      <c r="P41" s="167"/>
      <c r="Q41" s="167"/>
      <c r="R41" s="167"/>
    </row>
    <row r="42" spans="1:18" x14ac:dyDescent="0.25">
      <c r="A42" s="5"/>
      <c r="B42" s="5">
        <v>32</v>
      </c>
      <c r="C42" s="6">
        <v>61</v>
      </c>
      <c r="D42" s="5" t="s">
        <v>129</v>
      </c>
      <c r="E42" s="38"/>
      <c r="F42" s="3"/>
      <c r="G42" s="41">
        <v>638</v>
      </c>
      <c r="H42" s="41"/>
      <c r="I42" s="41"/>
      <c r="J42" s="41"/>
      <c r="K42" s="41"/>
      <c r="L42" s="41">
        <v>9962.5</v>
      </c>
      <c r="M42" s="41"/>
      <c r="N42" s="41"/>
      <c r="O42" s="167"/>
      <c r="P42" s="167"/>
      <c r="Q42" s="167"/>
      <c r="R42" s="167"/>
    </row>
    <row r="43" spans="1:18" x14ac:dyDescent="0.25">
      <c r="A43" s="5"/>
      <c r="B43" s="5">
        <v>32</v>
      </c>
      <c r="C43" s="6">
        <v>51</v>
      </c>
      <c r="D43" s="5" t="s">
        <v>142</v>
      </c>
      <c r="E43" s="38"/>
      <c r="F43" s="3"/>
      <c r="G43" s="41">
        <v>16566.3</v>
      </c>
      <c r="H43" s="41"/>
      <c r="I43" s="41">
        <v>25000</v>
      </c>
      <c r="J43" s="41"/>
      <c r="K43" s="41"/>
      <c r="L43" s="41">
        <v>7564.17</v>
      </c>
      <c r="M43" s="41"/>
      <c r="N43" s="41"/>
      <c r="O43" s="167"/>
      <c r="P43" s="167"/>
      <c r="Q43" s="167"/>
      <c r="R43" s="167"/>
    </row>
    <row r="44" spans="1:18" x14ac:dyDescent="0.25">
      <c r="A44" s="5"/>
      <c r="B44" s="5">
        <v>34</v>
      </c>
      <c r="C44" s="6">
        <v>12</v>
      </c>
      <c r="D44" s="5" t="s">
        <v>147</v>
      </c>
      <c r="E44" s="38"/>
      <c r="F44" s="3"/>
      <c r="G44" s="41">
        <v>567.53</v>
      </c>
      <c r="H44" s="41"/>
      <c r="I44" s="41"/>
      <c r="J44" s="41"/>
      <c r="K44" s="41"/>
      <c r="L44" s="41">
        <v>567.53</v>
      </c>
      <c r="M44" s="41"/>
      <c r="N44" s="41"/>
      <c r="O44" s="167"/>
      <c r="P44" s="167"/>
      <c r="Q44" s="167"/>
      <c r="R44" s="167"/>
    </row>
    <row r="45" spans="1:18" x14ac:dyDescent="0.25">
      <c r="A45" s="5"/>
      <c r="B45" s="5">
        <v>34</v>
      </c>
      <c r="C45" s="6">
        <v>31</v>
      </c>
      <c r="D45" s="5" t="s">
        <v>147</v>
      </c>
      <c r="E45" s="38"/>
      <c r="F45" s="3"/>
      <c r="G45" s="41">
        <v>467.04</v>
      </c>
      <c r="H45" s="41"/>
      <c r="I45" s="41"/>
      <c r="J45" s="41"/>
      <c r="K45" s="41"/>
      <c r="L45" s="41">
        <v>467.04</v>
      </c>
      <c r="M45" s="41"/>
      <c r="N45" s="41"/>
      <c r="O45" s="167"/>
      <c r="P45" s="167"/>
      <c r="Q45" s="167"/>
      <c r="R45" s="167"/>
    </row>
    <row r="46" spans="1:18" x14ac:dyDescent="0.25">
      <c r="A46" s="5"/>
      <c r="B46" s="5">
        <v>34</v>
      </c>
      <c r="C46" s="6">
        <v>412</v>
      </c>
      <c r="D46" s="5" t="s">
        <v>147</v>
      </c>
      <c r="E46" s="38"/>
      <c r="F46" s="3"/>
      <c r="G46" s="41"/>
      <c r="H46" s="41"/>
      <c r="I46" s="41"/>
      <c r="J46" s="41"/>
      <c r="K46" s="41"/>
      <c r="L46" s="41"/>
      <c r="M46" s="41"/>
      <c r="N46" s="41"/>
      <c r="O46" s="167"/>
      <c r="P46" s="167"/>
      <c r="Q46" s="167"/>
      <c r="R46" s="167"/>
    </row>
    <row r="47" spans="1:18" x14ac:dyDescent="0.25">
      <c r="A47" s="5"/>
      <c r="B47" s="5"/>
      <c r="C47" s="6">
        <v>11</v>
      </c>
      <c r="D47" s="6" t="s">
        <v>15</v>
      </c>
      <c r="E47" s="38"/>
      <c r="F47" s="3"/>
      <c r="G47" s="41"/>
      <c r="H47" s="41"/>
      <c r="I47" s="41"/>
      <c r="J47" s="41"/>
      <c r="K47" s="41">
        <f t="shared" si="3"/>
        <v>0</v>
      </c>
      <c r="L47" s="41"/>
      <c r="M47" s="41"/>
      <c r="N47" s="41"/>
      <c r="O47" s="167"/>
      <c r="P47" s="167"/>
      <c r="Q47" s="167"/>
      <c r="R47" s="167"/>
    </row>
    <row r="48" spans="1:18" x14ac:dyDescent="0.25">
      <c r="A48" s="5"/>
      <c r="B48" s="14" t="s">
        <v>35</v>
      </c>
      <c r="C48" s="6"/>
      <c r="D48" s="6"/>
      <c r="E48" s="38"/>
      <c r="F48" s="3"/>
      <c r="G48" s="41"/>
      <c r="H48" s="41"/>
      <c r="I48" s="41"/>
      <c r="J48" s="41"/>
      <c r="K48" s="41">
        <f t="shared" si="3"/>
        <v>0</v>
      </c>
      <c r="L48" s="41"/>
      <c r="M48" s="41"/>
      <c r="N48" s="41"/>
      <c r="O48" s="167"/>
      <c r="P48" s="167"/>
      <c r="Q48" s="167"/>
      <c r="R48" s="167"/>
    </row>
    <row r="49" spans="1:18" ht="25.5" x14ac:dyDescent="0.25">
      <c r="A49" s="7">
        <v>4</v>
      </c>
      <c r="B49" s="177"/>
      <c r="C49" s="177"/>
      <c r="D49" s="12" t="s">
        <v>21</v>
      </c>
      <c r="E49" s="38"/>
      <c r="F49" s="3"/>
      <c r="G49" s="178">
        <v>1976</v>
      </c>
      <c r="H49" s="41"/>
      <c r="I49" s="178">
        <v>5950</v>
      </c>
      <c r="J49" s="41"/>
      <c r="K49" s="41">
        <f t="shared" si="3"/>
        <v>10000.299999999999</v>
      </c>
      <c r="L49" s="41">
        <v>15950.3</v>
      </c>
      <c r="M49" s="41">
        <f t="shared" si="4"/>
        <v>807.20141700404861</v>
      </c>
      <c r="N49" s="41">
        <f t="shared" si="5"/>
        <v>268.072268907563</v>
      </c>
      <c r="O49" s="167"/>
      <c r="P49" s="167"/>
      <c r="Q49" s="167"/>
      <c r="R49" s="167"/>
    </row>
    <row r="50" spans="1:18" ht="38.25" x14ac:dyDescent="0.25">
      <c r="A50" s="8"/>
      <c r="B50" s="8">
        <v>41</v>
      </c>
      <c r="C50" s="8"/>
      <c r="D50" s="13" t="s">
        <v>22</v>
      </c>
      <c r="E50" s="38"/>
      <c r="F50" s="3"/>
      <c r="G50" s="41"/>
      <c r="H50" s="41"/>
      <c r="I50" s="41"/>
      <c r="J50" s="41"/>
      <c r="K50" s="41">
        <f t="shared" si="3"/>
        <v>0</v>
      </c>
      <c r="L50" s="41"/>
      <c r="M50" s="41"/>
      <c r="N50" s="41"/>
      <c r="O50" s="167"/>
      <c r="P50" s="167"/>
      <c r="Q50" s="167"/>
      <c r="R50" s="167"/>
    </row>
    <row r="51" spans="1:18" x14ac:dyDescent="0.25">
      <c r="A51" s="8"/>
      <c r="B51" s="8">
        <v>42</v>
      </c>
      <c r="C51" s="8">
        <v>501</v>
      </c>
      <c r="D51" s="13" t="s">
        <v>107</v>
      </c>
      <c r="E51" s="38"/>
      <c r="F51" s="3"/>
      <c r="G51" s="41"/>
      <c r="H51" s="41"/>
      <c r="I51" s="41"/>
      <c r="J51" s="41"/>
      <c r="K51" s="41"/>
      <c r="L51" s="41"/>
      <c r="M51" s="41"/>
      <c r="N51" s="41"/>
    </row>
    <row r="52" spans="1:18" x14ac:dyDescent="0.25">
      <c r="A52" s="8"/>
      <c r="B52" s="8">
        <v>42</v>
      </c>
      <c r="C52" s="8">
        <v>31</v>
      </c>
      <c r="D52" s="13" t="s">
        <v>144</v>
      </c>
      <c r="E52" s="38"/>
      <c r="F52" s="3"/>
      <c r="G52" s="41"/>
      <c r="H52" s="41"/>
      <c r="I52" s="41"/>
      <c r="J52" s="41"/>
      <c r="K52" s="41"/>
      <c r="L52" s="41"/>
      <c r="M52" s="41"/>
      <c r="N52" s="41"/>
    </row>
    <row r="53" spans="1:18" x14ac:dyDescent="0.25">
      <c r="A53" s="8"/>
      <c r="B53" s="8">
        <v>42</v>
      </c>
      <c r="C53" s="8">
        <v>412</v>
      </c>
      <c r="D53" s="13" t="s">
        <v>144</v>
      </c>
      <c r="E53" s="38"/>
      <c r="F53" s="3"/>
      <c r="G53" s="41">
        <v>1292.51</v>
      </c>
      <c r="H53" s="41"/>
      <c r="I53" s="41"/>
      <c r="J53" s="41"/>
      <c r="K53" s="41"/>
      <c r="L53" s="41"/>
      <c r="M53" s="41"/>
      <c r="N53" s="41"/>
    </row>
    <row r="54" spans="1:18" x14ac:dyDescent="0.25">
      <c r="A54" s="8"/>
      <c r="B54" s="8">
        <v>42</v>
      </c>
      <c r="C54" s="8">
        <v>72</v>
      </c>
      <c r="D54" s="13" t="s">
        <v>146</v>
      </c>
      <c r="E54" s="38"/>
      <c r="F54" s="3"/>
      <c r="G54" s="41"/>
      <c r="H54" s="41"/>
      <c r="I54" s="41"/>
      <c r="J54" s="41"/>
      <c r="K54" s="41"/>
      <c r="L54" s="41"/>
      <c r="M54" s="41"/>
      <c r="N54" s="41"/>
    </row>
    <row r="55" spans="1:18" x14ac:dyDescent="0.25">
      <c r="A55" s="8"/>
      <c r="B55" s="8">
        <v>42</v>
      </c>
      <c r="C55" s="8">
        <v>31</v>
      </c>
      <c r="D55" s="13" t="s">
        <v>107</v>
      </c>
      <c r="E55" s="38"/>
      <c r="F55" s="3"/>
      <c r="G55" s="41"/>
      <c r="H55" s="41"/>
      <c r="I55" s="41"/>
      <c r="J55" s="41"/>
      <c r="K55" s="41"/>
      <c r="L55" s="41">
        <v>37.799999999999997</v>
      </c>
      <c r="M55" s="41"/>
      <c r="N55" s="41"/>
    </row>
    <row r="56" spans="1:18" x14ac:dyDescent="0.25">
      <c r="A56" s="8"/>
      <c r="B56" s="8">
        <v>42</v>
      </c>
      <c r="C56" s="8">
        <v>53</v>
      </c>
      <c r="D56" s="13" t="s">
        <v>143</v>
      </c>
      <c r="E56" s="38"/>
      <c r="F56" s="3"/>
      <c r="G56" s="41"/>
      <c r="H56" s="41"/>
      <c r="I56" s="41"/>
      <c r="J56" s="41"/>
      <c r="K56" s="41"/>
      <c r="L56" s="41"/>
      <c r="M56" s="41"/>
      <c r="N56" s="41"/>
    </row>
    <row r="57" spans="1:18" x14ac:dyDescent="0.25">
      <c r="A57" s="8"/>
      <c r="B57" s="8">
        <v>45</v>
      </c>
      <c r="C57" s="8">
        <v>17</v>
      </c>
      <c r="D57" s="13" t="s">
        <v>145</v>
      </c>
      <c r="E57" s="38"/>
      <c r="F57" s="3"/>
      <c r="G57" s="41"/>
      <c r="H57" s="41"/>
      <c r="I57" s="41"/>
      <c r="J57" s="41"/>
      <c r="K57" s="41"/>
      <c r="L57" s="41"/>
      <c r="M57" s="41"/>
      <c r="N57" s="41"/>
    </row>
    <row r="58" spans="1:18" x14ac:dyDescent="0.25">
      <c r="A58" s="8"/>
      <c r="B58" s="8">
        <v>45</v>
      </c>
      <c r="C58" s="8">
        <v>61</v>
      </c>
      <c r="D58" s="13" t="s">
        <v>145</v>
      </c>
      <c r="E58" s="38"/>
      <c r="F58" s="3"/>
      <c r="G58" s="41">
        <v>683.49</v>
      </c>
      <c r="H58" s="41"/>
      <c r="I58" s="41">
        <v>5950</v>
      </c>
      <c r="J58" s="41"/>
      <c r="K58" s="41"/>
      <c r="L58" s="41">
        <v>15912.5</v>
      </c>
      <c r="M58" s="41"/>
      <c r="N58" s="41"/>
    </row>
    <row r="59" spans="1:18" x14ac:dyDescent="0.25">
      <c r="A59" s="8"/>
      <c r="B59" s="8">
        <v>45</v>
      </c>
      <c r="C59" s="8">
        <v>31</v>
      </c>
      <c r="D59" s="13" t="s">
        <v>145</v>
      </c>
      <c r="E59" s="38"/>
      <c r="F59" s="3"/>
      <c r="G59" s="41"/>
      <c r="H59" s="41"/>
      <c r="I59" s="41"/>
      <c r="J59" s="41"/>
      <c r="K59" s="41"/>
      <c r="L59" s="41"/>
      <c r="M59" s="41"/>
      <c r="N59" s="41"/>
    </row>
    <row r="60" spans="1:18" x14ac:dyDescent="0.25">
      <c r="A60" s="8"/>
      <c r="B60" s="8"/>
      <c r="C60" s="6">
        <v>11</v>
      </c>
      <c r="D60" s="6" t="s">
        <v>15</v>
      </c>
      <c r="E60" s="38"/>
      <c r="F60" s="3"/>
      <c r="G60" s="41"/>
      <c r="H60" s="41"/>
      <c r="I60" s="41"/>
      <c r="J60" s="41"/>
      <c r="K60" s="41">
        <f t="shared" si="3"/>
        <v>0</v>
      </c>
      <c r="L60" s="41"/>
      <c r="M60" s="41"/>
      <c r="N60" s="41"/>
    </row>
    <row r="61" spans="1:18" x14ac:dyDescent="0.25">
      <c r="G61" s="167"/>
      <c r="H61" s="167"/>
      <c r="I61" s="167"/>
      <c r="J61" s="167"/>
      <c r="K61" s="167"/>
      <c r="L61" s="167"/>
      <c r="M61" s="167"/>
      <c r="N61" s="167"/>
    </row>
    <row r="62" spans="1:18" x14ac:dyDescent="0.25">
      <c r="G62" s="167"/>
      <c r="H62" s="167"/>
      <c r="I62" s="167"/>
      <c r="J62" s="167"/>
      <c r="K62" s="167"/>
      <c r="L62" s="167"/>
      <c r="M62" s="167"/>
      <c r="N62" s="167"/>
    </row>
    <row r="63" spans="1:18" x14ac:dyDescent="0.25">
      <c r="G63" s="167"/>
      <c r="H63" s="167"/>
      <c r="I63" s="167"/>
      <c r="J63" s="167"/>
      <c r="K63" s="167"/>
      <c r="L63" s="167"/>
      <c r="M63" s="167"/>
      <c r="N63" s="167"/>
    </row>
    <row r="64" spans="1:18" x14ac:dyDescent="0.25">
      <c r="G64" s="167"/>
      <c r="H64" s="167"/>
      <c r="I64" s="167"/>
      <c r="J64" s="167"/>
      <c r="K64" s="167"/>
      <c r="L64" s="167"/>
      <c r="M64" s="167"/>
      <c r="N64" s="167"/>
    </row>
    <row r="65" spans="7:14" x14ac:dyDescent="0.25">
      <c r="G65" s="167"/>
      <c r="H65" s="167"/>
      <c r="I65" s="167"/>
      <c r="J65" s="167"/>
      <c r="K65" s="167"/>
      <c r="L65" s="167"/>
      <c r="M65" s="167"/>
      <c r="N65" s="167"/>
    </row>
    <row r="66" spans="7:14" x14ac:dyDescent="0.25">
      <c r="G66" s="167"/>
      <c r="H66" s="167"/>
      <c r="I66" s="167"/>
      <c r="J66" s="167"/>
      <c r="K66" s="167"/>
      <c r="L66" s="167"/>
      <c r="M66" s="167"/>
      <c r="N66" s="167"/>
    </row>
  </sheetData>
  <mergeCells count="5">
    <mergeCell ref="A29:N29"/>
    <mergeCell ref="A7:N7"/>
    <mergeCell ref="A1:N1"/>
    <mergeCell ref="A3:N3"/>
    <mergeCell ref="A5:N5"/>
  </mergeCells>
  <pageMargins left="0.7" right="0.7" top="0.75" bottom="0.75" header="0.3" footer="0.3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31"/>
  <sheetViews>
    <sheetView tabSelected="1" topLeftCell="A2" workbookViewId="0">
      <pane ySplit="1" topLeftCell="A201" activePane="bottomLeft" state="frozen"/>
      <selection activeCell="A5" sqref="A5"/>
      <selection pane="bottomLeft" activeCell="L217" sqref="L217"/>
    </sheetView>
  </sheetViews>
  <sheetFormatPr defaultRowHeight="12.75" x14ac:dyDescent="0.2"/>
  <cols>
    <col min="1" max="1" width="7.42578125" style="33" bestFit="1" customWidth="1"/>
    <col min="2" max="2" width="8.42578125" style="33" bestFit="1" customWidth="1"/>
    <col min="3" max="3" width="8.7109375" style="33" customWidth="1"/>
    <col min="4" max="4" width="30.42578125" style="33" bestFit="1" customWidth="1"/>
    <col min="5" max="5" width="12.5703125" style="43" hidden="1" customWidth="1"/>
    <col min="6" max="6" width="17.28515625" style="43" customWidth="1"/>
    <col min="7" max="7" width="18.42578125" style="43" hidden="1" customWidth="1"/>
    <col min="8" max="8" width="0.85546875" style="43" hidden="1" customWidth="1"/>
    <col min="9" max="9" width="18.42578125" style="43" customWidth="1"/>
    <col min="10" max="11" width="18.28515625" style="43" hidden="1" customWidth="1"/>
    <col min="12" max="12" width="16.7109375" style="43" customWidth="1"/>
    <col min="13" max="13" width="16.28515625" style="59" customWidth="1"/>
    <col min="14" max="14" width="12.7109375" style="43" customWidth="1"/>
    <col min="15" max="16" width="9.140625" style="29"/>
    <col min="17" max="17" width="13.140625" style="29" bestFit="1" customWidth="1"/>
    <col min="18" max="18" width="9.140625" style="29"/>
    <col min="19" max="19" width="5.42578125" style="29" customWidth="1"/>
    <col min="20" max="16384" width="9.140625" style="29"/>
  </cols>
  <sheetData>
    <row r="1" spans="1:20" ht="42" hidden="1" customHeight="1" x14ac:dyDescent="0.2">
      <c r="A1" s="180" t="s">
        <v>113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20" s="94" customFormat="1" ht="84.75" customHeight="1" thickBot="1" x14ac:dyDescent="0.25">
      <c r="A2" s="234" t="s">
        <v>24</v>
      </c>
      <c r="B2" s="235"/>
      <c r="C2" s="235"/>
      <c r="D2" s="134" t="s">
        <v>25</v>
      </c>
      <c r="E2" s="135" t="s">
        <v>119</v>
      </c>
      <c r="F2" s="135" t="s">
        <v>153</v>
      </c>
      <c r="G2" s="135" t="s">
        <v>118</v>
      </c>
      <c r="H2" s="135" t="s">
        <v>31</v>
      </c>
      <c r="I2" s="135" t="s">
        <v>154</v>
      </c>
      <c r="J2" s="135" t="s">
        <v>108</v>
      </c>
      <c r="K2" s="135" t="s">
        <v>111</v>
      </c>
      <c r="L2" s="135" t="s">
        <v>155</v>
      </c>
      <c r="M2" s="136" t="s">
        <v>163</v>
      </c>
      <c r="N2" s="137" t="s">
        <v>164</v>
      </c>
    </row>
    <row r="3" spans="1:20" s="30" customFormat="1" ht="30" x14ac:dyDescent="0.25">
      <c r="A3" s="231" t="s">
        <v>124</v>
      </c>
      <c r="B3" s="232"/>
      <c r="C3" s="233"/>
      <c r="D3" s="110" t="s">
        <v>39</v>
      </c>
      <c r="E3" s="111"/>
      <c r="F3" s="111"/>
      <c r="G3" s="111"/>
      <c r="H3" s="111">
        <f>(H21+H100)</f>
        <v>855208</v>
      </c>
      <c r="I3" s="111"/>
      <c r="J3" s="111"/>
      <c r="K3" s="112"/>
      <c r="L3" s="111"/>
      <c r="M3" s="113"/>
      <c r="N3" s="114"/>
    </row>
    <row r="4" spans="1:20" s="30" customFormat="1" ht="15" x14ac:dyDescent="0.25">
      <c r="A4" s="203" t="s">
        <v>121</v>
      </c>
      <c r="B4" s="204"/>
      <c r="C4" s="205"/>
      <c r="D4" s="115" t="s">
        <v>38</v>
      </c>
      <c r="E4" s="116"/>
      <c r="F4" s="116"/>
      <c r="G4" s="116"/>
      <c r="H4" s="116"/>
      <c r="I4" s="116"/>
      <c r="J4" s="116"/>
      <c r="K4" s="116"/>
      <c r="L4" s="116"/>
      <c r="M4" s="117"/>
      <c r="N4" s="118"/>
    </row>
    <row r="5" spans="1:20" s="30" customFormat="1" ht="15" x14ac:dyDescent="0.25">
      <c r="A5" s="203" t="s">
        <v>122</v>
      </c>
      <c r="B5" s="204"/>
      <c r="C5" s="205"/>
      <c r="D5" s="115" t="s">
        <v>40</v>
      </c>
      <c r="E5" s="116"/>
      <c r="F5" s="116"/>
      <c r="G5" s="116"/>
      <c r="H5" s="116"/>
      <c r="I5" s="116"/>
      <c r="J5" s="116"/>
      <c r="K5" s="116"/>
      <c r="L5" s="116"/>
      <c r="M5" s="117"/>
      <c r="N5" s="118"/>
    </row>
    <row r="6" spans="1:20" s="30" customFormat="1" x14ac:dyDescent="0.2">
      <c r="A6" s="200">
        <v>3</v>
      </c>
      <c r="B6" s="201"/>
      <c r="C6" s="202"/>
      <c r="D6" s="15" t="s">
        <v>17</v>
      </c>
      <c r="E6" s="31">
        <f>E7+E17</f>
        <v>5352961</v>
      </c>
      <c r="F6" s="31">
        <v>486212.38</v>
      </c>
      <c r="G6" s="31">
        <f t="shared" ref="G6:I6" si="0">G17+G7</f>
        <v>5648525.9900000002</v>
      </c>
      <c r="H6" s="31">
        <f t="shared" si="0"/>
        <v>5550828.7199999997</v>
      </c>
      <c r="I6" s="31">
        <f t="shared" si="0"/>
        <v>1008747.55</v>
      </c>
      <c r="J6" s="31">
        <f t="shared" ref="J6" si="1">J17+J7</f>
        <v>5550828.7199999997</v>
      </c>
      <c r="K6" s="31">
        <f t="shared" ref="K6" si="2">K17+K7</f>
        <v>-525007.99</v>
      </c>
      <c r="L6" s="31">
        <v>483739.56</v>
      </c>
      <c r="M6" s="108">
        <f>L6/F6*100</f>
        <v>99.491411551470577</v>
      </c>
      <c r="N6" s="31">
        <f>L6/I6*100</f>
        <v>47.954471859683821</v>
      </c>
      <c r="Q6" s="61"/>
    </row>
    <row r="7" spans="1:20" s="30" customFormat="1" ht="15" x14ac:dyDescent="0.25">
      <c r="A7" s="200">
        <v>31</v>
      </c>
      <c r="B7" s="201"/>
      <c r="C7" s="202"/>
      <c r="D7" s="15" t="s">
        <v>20</v>
      </c>
      <c r="E7" s="18">
        <f>(E8+E12+E14)</f>
        <v>5352961</v>
      </c>
      <c r="F7" s="31">
        <v>486212.38</v>
      </c>
      <c r="G7" s="31">
        <f t="shared" ref="G7:I7" si="3">G8+G12+G14</f>
        <v>5590033.6200000001</v>
      </c>
      <c r="H7" s="31">
        <f t="shared" si="3"/>
        <v>5550828.7199999997</v>
      </c>
      <c r="I7" s="31">
        <f t="shared" si="3"/>
        <v>1008747.55</v>
      </c>
      <c r="J7" s="31">
        <f t="shared" ref="J7" si="4">J8+J12+J14</f>
        <v>5550828.7199999997</v>
      </c>
      <c r="K7" s="31">
        <f t="shared" ref="K7" si="5">K8+K12+K14</f>
        <v>-529523.75</v>
      </c>
      <c r="L7" s="31">
        <v>479223.8</v>
      </c>
      <c r="M7" s="108">
        <f t="shared" ref="M7:M69" si="6">L7/F7*100</f>
        <v>98.562648692737937</v>
      </c>
      <c r="N7" s="31">
        <f t="shared" ref="N7:N69" si="7">L7/I7*100</f>
        <v>47.50681178853916</v>
      </c>
      <c r="Q7" s="61"/>
      <c r="T7" s="109"/>
    </row>
    <row r="8" spans="1:20" s="30" customFormat="1" ht="14.25" customHeight="1" x14ac:dyDescent="0.25">
      <c r="A8" s="200">
        <v>311</v>
      </c>
      <c r="B8" s="201"/>
      <c r="C8" s="202"/>
      <c r="D8" s="15" t="s">
        <v>41</v>
      </c>
      <c r="E8" s="18">
        <f>(E9+E10+E11)</f>
        <v>4455561</v>
      </c>
      <c r="F8" s="31">
        <f>F11+F10+F9</f>
        <v>399201.38</v>
      </c>
      <c r="G8" s="31">
        <f t="shared" ref="G8:I8" si="8">G11+G10+G9</f>
        <v>4602727.05</v>
      </c>
      <c r="H8" s="31">
        <f t="shared" si="8"/>
        <v>4631639.72</v>
      </c>
      <c r="I8" s="31">
        <f t="shared" si="8"/>
        <v>836121.55</v>
      </c>
      <c r="J8" s="31">
        <f t="shared" ref="J8" si="9">J11+J10+J9</f>
        <v>4631639.72</v>
      </c>
      <c r="K8" s="31">
        <f t="shared" ref="K8" si="10">K11+K10+K9</f>
        <v>-429875.91000000003</v>
      </c>
      <c r="L8" s="31">
        <v>406245.64</v>
      </c>
      <c r="M8" s="108">
        <f t="shared" si="6"/>
        <v>101.76458808834778</v>
      </c>
      <c r="N8" s="31">
        <f t="shared" si="7"/>
        <v>48.586911795300573</v>
      </c>
      <c r="Q8" s="61"/>
      <c r="T8" s="109"/>
    </row>
    <row r="9" spans="1:20" ht="15" x14ac:dyDescent="0.25">
      <c r="A9" s="206">
        <v>3111</v>
      </c>
      <c r="B9" s="207"/>
      <c r="C9" s="208"/>
      <c r="D9" s="19" t="s">
        <v>41</v>
      </c>
      <c r="E9" s="20">
        <v>4056241</v>
      </c>
      <c r="F9" s="32">
        <v>357090.16</v>
      </c>
      <c r="G9" s="32">
        <v>4205931.55</v>
      </c>
      <c r="H9" s="20">
        <v>4232319.72</v>
      </c>
      <c r="I9" s="32">
        <v>758789.55</v>
      </c>
      <c r="J9" s="20">
        <v>4232319.72</v>
      </c>
      <c r="K9" s="31">
        <f t="shared" ref="K9:K59" si="11">L9-I9</f>
        <v>-392073.06000000006</v>
      </c>
      <c r="L9" s="20">
        <v>366716.49</v>
      </c>
      <c r="M9" s="108">
        <f t="shared" si="6"/>
        <v>102.69577016627957</v>
      </c>
      <c r="N9" s="31">
        <f t="shared" si="7"/>
        <v>48.329143436411314</v>
      </c>
      <c r="Q9" s="43"/>
      <c r="T9" s="109"/>
    </row>
    <row r="10" spans="1:20" x14ac:dyDescent="0.2">
      <c r="A10" s="206">
        <v>3113</v>
      </c>
      <c r="B10" s="207"/>
      <c r="C10" s="208"/>
      <c r="D10" s="19" t="s">
        <v>42</v>
      </c>
      <c r="E10" s="20">
        <v>85320</v>
      </c>
      <c r="F10" s="32">
        <v>11868.51</v>
      </c>
      <c r="G10" s="32">
        <v>106955.05</v>
      </c>
      <c r="H10" s="20">
        <v>85320</v>
      </c>
      <c r="I10" s="32">
        <v>17094</v>
      </c>
      <c r="J10" s="20">
        <v>85320</v>
      </c>
      <c r="K10" s="31">
        <f t="shared" si="11"/>
        <v>-12324.29</v>
      </c>
      <c r="L10" s="20">
        <v>4769.71</v>
      </c>
      <c r="M10" s="108">
        <f t="shared" si="6"/>
        <v>40.187942715639956</v>
      </c>
      <c r="N10" s="31">
        <f t="shared" si="7"/>
        <v>27.902831402831403</v>
      </c>
      <c r="Q10" s="43"/>
    </row>
    <row r="11" spans="1:20" x14ac:dyDescent="0.2">
      <c r="A11" s="206">
        <v>3114</v>
      </c>
      <c r="B11" s="207"/>
      <c r="C11" s="208"/>
      <c r="D11" s="19" t="s">
        <v>43</v>
      </c>
      <c r="E11" s="20">
        <v>314000</v>
      </c>
      <c r="F11" s="32">
        <v>30242.71</v>
      </c>
      <c r="G11" s="32">
        <v>289840.45</v>
      </c>
      <c r="H11" s="20">
        <v>314000</v>
      </c>
      <c r="I11" s="32">
        <v>60238</v>
      </c>
      <c r="J11" s="20">
        <v>314000</v>
      </c>
      <c r="K11" s="31">
        <f t="shared" si="11"/>
        <v>-25478.559999999998</v>
      </c>
      <c r="L11" s="20">
        <v>34759.440000000002</v>
      </c>
      <c r="M11" s="108">
        <f t="shared" si="6"/>
        <v>114.93493803961353</v>
      </c>
      <c r="N11" s="31">
        <f t="shared" si="7"/>
        <v>57.703509412663109</v>
      </c>
      <c r="Q11" s="43"/>
    </row>
    <row r="12" spans="1:20" s="30" customFormat="1" x14ac:dyDescent="0.2">
      <c r="A12" s="200">
        <v>312</v>
      </c>
      <c r="B12" s="201"/>
      <c r="C12" s="202"/>
      <c r="D12" s="15" t="s">
        <v>97</v>
      </c>
      <c r="E12" s="18">
        <f>(E13)</f>
        <v>152000</v>
      </c>
      <c r="F12" s="31">
        <f>F13</f>
        <v>19850.18</v>
      </c>
      <c r="G12" s="31">
        <f t="shared" ref="G12:I12" si="12">G13</f>
        <v>208777.53</v>
      </c>
      <c r="H12" s="31">
        <f t="shared" si="12"/>
        <v>152000</v>
      </c>
      <c r="I12" s="31">
        <f t="shared" si="12"/>
        <v>44110</v>
      </c>
      <c r="J12" s="31">
        <f t="shared" ref="J12" si="13">J13</f>
        <v>152000</v>
      </c>
      <c r="K12" s="31">
        <f t="shared" ref="K12" si="14">K13</f>
        <v>-38686.42</v>
      </c>
      <c r="L12" s="31">
        <f t="shared" ref="L12" si="15">L13</f>
        <v>5423.58</v>
      </c>
      <c r="M12" s="108">
        <f t="shared" si="6"/>
        <v>27.322573397319317</v>
      </c>
      <c r="N12" s="31">
        <f t="shared" si="7"/>
        <v>12.295579233733847</v>
      </c>
      <c r="Q12" s="61"/>
    </row>
    <row r="13" spans="1:20" x14ac:dyDescent="0.2">
      <c r="A13" s="206">
        <v>3121</v>
      </c>
      <c r="B13" s="207"/>
      <c r="C13" s="208"/>
      <c r="D13" s="19" t="s">
        <v>80</v>
      </c>
      <c r="E13" s="20">
        <v>152000</v>
      </c>
      <c r="F13" s="32">
        <v>19850.18</v>
      </c>
      <c r="G13" s="32">
        <v>208777.53</v>
      </c>
      <c r="H13" s="20">
        <v>152000</v>
      </c>
      <c r="I13" s="32">
        <v>44110</v>
      </c>
      <c r="J13" s="20">
        <v>152000</v>
      </c>
      <c r="K13" s="32">
        <f t="shared" si="11"/>
        <v>-38686.42</v>
      </c>
      <c r="L13" s="20">
        <v>5423.58</v>
      </c>
      <c r="M13" s="131">
        <f t="shared" si="6"/>
        <v>27.322573397319317</v>
      </c>
      <c r="N13" s="32">
        <f t="shared" si="7"/>
        <v>12.295579233733847</v>
      </c>
      <c r="Q13" s="43"/>
    </row>
    <row r="14" spans="1:20" s="30" customFormat="1" x14ac:dyDescent="0.2">
      <c r="A14" s="200">
        <v>313</v>
      </c>
      <c r="B14" s="201"/>
      <c r="C14" s="202"/>
      <c r="D14" s="15" t="s">
        <v>96</v>
      </c>
      <c r="E14" s="18">
        <f>(E15+E16)</f>
        <v>745400</v>
      </c>
      <c r="F14" s="31">
        <f>F16+F15</f>
        <v>67160.820000000007</v>
      </c>
      <c r="G14" s="31">
        <f t="shared" ref="G14:I14" si="16">G16+G15</f>
        <v>778529.04</v>
      </c>
      <c r="H14" s="31">
        <f t="shared" si="16"/>
        <v>767189</v>
      </c>
      <c r="I14" s="31">
        <f t="shared" si="16"/>
        <v>128516</v>
      </c>
      <c r="J14" s="31">
        <f t="shared" ref="J14" si="17">J16+J15</f>
        <v>767189</v>
      </c>
      <c r="K14" s="31">
        <f t="shared" ref="K14" si="18">K16+K15</f>
        <v>-60961.42</v>
      </c>
      <c r="L14" s="31">
        <f t="shared" ref="L14" si="19">L16+L15</f>
        <v>67554.58</v>
      </c>
      <c r="M14" s="108">
        <f t="shared" si="6"/>
        <v>100.58629421141671</v>
      </c>
      <c r="N14" s="31">
        <f t="shared" si="7"/>
        <v>52.565112515173205</v>
      </c>
      <c r="Q14" s="61"/>
    </row>
    <row r="15" spans="1:20" x14ac:dyDescent="0.2">
      <c r="A15" s="206">
        <v>3132</v>
      </c>
      <c r="B15" s="207"/>
      <c r="C15" s="208"/>
      <c r="D15" s="19" t="s">
        <v>44</v>
      </c>
      <c r="E15" s="20">
        <v>725000</v>
      </c>
      <c r="F15" s="32">
        <v>65872.820000000007</v>
      </c>
      <c r="G15" s="32">
        <v>763229.04</v>
      </c>
      <c r="H15" s="20">
        <v>746789</v>
      </c>
      <c r="I15" s="32">
        <v>126188</v>
      </c>
      <c r="J15" s="20">
        <v>746789</v>
      </c>
      <c r="K15" s="32">
        <f t="shared" si="11"/>
        <v>-58995.42</v>
      </c>
      <c r="L15" s="20">
        <v>67192.58</v>
      </c>
      <c r="M15" s="131">
        <f t="shared" si="6"/>
        <v>102.00349704172373</v>
      </c>
      <c r="N15" s="32">
        <f t="shared" si="7"/>
        <v>53.247995054997311</v>
      </c>
      <c r="Q15" s="43"/>
    </row>
    <row r="16" spans="1:20" ht="13.5" thickBot="1" x14ac:dyDescent="0.25">
      <c r="A16" s="236">
        <v>3133</v>
      </c>
      <c r="B16" s="237"/>
      <c r="C16" s="238"/>
      <c r="D16" s="26" t="s">
        <v>45</v>
      </c>
      <c r="E16" s="27">
        <v>20400</v>
      </c>
      <c r="F16" s="32">
        <v>1288</v>
      </c>
      <c r="G16" s="32">
        <v>15300</v>
      </c>
      <c r="H16" s="27">
        <v>20400</v>
      </c>
      <c r="I16" s="32">
        <v>2328</v>
      </c>
      <c r="J16" s="27">
        <v>20400</v>
      </c>
      <c r="K16" s="32">
        <f t="shared" si="11"/>
        <v>-1966</v>
      </c>
      <c r="L16" s="20">
        <v>362</v>
      </c>
      <c r="M16" s="131">
        <f t="shared" si="6"/>
        <v>28.105590062111801</v>
      </c>
      <c r="N16" s="32">
        <f t="shared" si="7"/>
        <v>15.549828178694158</v>
      </c>
      <c r="Q16" s="43"/>
    </row>
    <row r="17" spans="1:17" ht="13.5" thickBot="1" x14ac:dyDescent="0.25">
      <c r="A17" s="51">
        <v>3296</v>
      </c>
      <c r="B17" s="48"/>
      <c r="C17" s="49"/>
      <c r="D17" s="52" t="s">
        <v>165</v>
      </c>
      <c r="E17" s="133">
        <v>0</v>
      </c>
      <c r="F17" s="31"/>
      <c r="G17" s="50">
        <v>58492.37</v>
      </c>
      <c r="H17" s="133"/>
      <c r="I17" s="50"/>
      <c r="J17" s="133"/>
      <c r="K17" s="31">
        <f t="shared" si="11"/>
        <v>4515.76</v>
      </c>
      <c r="L17" s="17">
        <v>4515.76</v>
      </c>
      <c r="M17" s="108" t="e">
        <f t="shared" si="6"/>
        <v>#DIV/0!</v>
      </c>
      <c r="N17" s="31" t="e">
        <f t="shared" si="7"/>
        <v>#DIV/0!</v>
      </c>
      <c r="Q17" s="43"/>
    </row>
    <row r="18" spans="1:17" s="30" customFormat="1" ht="30" x14ac:dyDescent="0.25">
      <c r="A18" s="255" t="s">
        <v>124</v>
      </c>
      <c r="B18" s="256"/>
      <c r="C18" s="257"/>
      <c r="D18" s="119" t="s">
        <v>39</v>
      </c>
      <c r="E18" s="120"/>
      <c r="F18" s="118"/>
      <c r="G18" s="120"/>
      <c r="H18" s="120">
        <f>(H21+H101)</f>
        <v>855208</v>
      </c>
      <c r="I18" s="120"/>
      <c r="J18" s="120"/>
      <c r="K18" s="118"/>
      <c r="L18" s="116"/>
      <c r="M18" s="121"/>
      <c r="N18" s="118"/>
      <c r="Q18" s="132"/>
    </row>
    <row r="19" spans="1:17" s="30" customFormat="1" ht="15" x14ac:dyDescent="0.25">
      <c r="A19" s="203" t="s">
        <v>123</v>
      </c>
      <c r="B19" s="204"/>
      <c r="C19" s="205"/>
      <c r="D19" s="115" t="s">
        <v>38</v>
      </c>
      <c r="E19" s="116"/>
      <c r="F19" s="118"/>
      <c r="G19" s="116"/>
      <c r="H19" s="116"/>
      <c r="I19" s="116"/>
      <c r="J19" s="116"/>
      <c r="K19" s="118"/>
      <c r="L19" s="116"/>
      <c r="M19" s="121"/>
      <c r="N19" s="118"/>
    </row>
    <row r="20" spans="1:17" s="30" customFormat="1" ht="15" x14ac:dyDescent="0.25">
      <c r="A20" s="203" t="s">
        <v>166</v>
      </c>
      <c r="B20" s="204"/>
      <c r="C20" s="205"/>
      <c r="D20" s="115" t="s">
        <v>40</v>
      </c>
      <c r="E20" s="116"/>
      <c r="F20" s="118"/>
      <c r="G20" s="116"/>
      <c r="H20" s="116"/>
      <c r="I20" s="116"/>
      <c r="J20" s="116"/>
      <c r="K20" s="118"/>
      <c r="L20" s="116"/>
      <c r="M20" s="121"/>
      <c r="N20" s="118"/>
    </row>
    <row r="21" spans="1:17" s="30" customFormat="1" x14ac:dyDescent="0.2">
      <c r="A21" s="222">
        <v>3</v>
      </c>
      <c r="B21" s="223"/>
      <c r="C21" s="224"/>
      <c r="D21" s="142" t="s">
        <v>17</v>
      </c>
      <c r="E21" s="152">
        <f>(E22+E47+E48)</f>
        <v>717347.88</v>
      </c>
      <c r="F21" s="152">
        <v>42196.29</v>
      </c>
      <c r="G21" s="152">
        <f t="shared" ref="G21:K21" si="20">(G22+G47+G48)</f>
        <v>737854.9579182429</v>
      </c>
      <c r="H21" s="152">
        <f t="shared" si="20"/>
        <v>515008</v>
      </c>
      <c r="I21" s="152">
        <v>92343.33</v>
      </c>
      <c r="J21" s="152">
        <f t="shared" si="20"/>
        <v>515008</v>
      </c>
      <c r="K21" s="152">
        <f t="shared" si="20"/>
        <v>-39187.14</v>
      </c>
      <c r="L21" s="152">
        <v>53497.67</v>
      </c>
      <c r="M21" s="145">
        <f t="shared" si="6"/>
        <v>126.78287593530142</v>
      </c>
      <c r="N21" s="144">
        <f t="shared" si="7"/>
        <v>57.933442512848522</v>
      </c>
    </row>
    <row r="22" spans="1:17" s="30" customFormat="1" x14ac:dyDescent="0.2">
      <c r="A22" s="222">
        <v>32</v>
      </c>
      <c r="B22" s="223"/>
      <c r="C22" s="224"/>
      <c r="D22" s="142" t="s">
        <v>26</v>
      </c>
      <c r="E22" s="143">
        <f>(E23+E26+E34+E45)</f>
        <v>697151.1</v>
      </c>
      <c r="F22" s="143">
        <v>41628.76</v>
      </c>
      <c r="G22" s="143">
        <f t="shared" ref="G22:K22" si="21">(G23+G26+G34+G45)</f>
        <v>713054.9579182429</v>
      </c>
      <c r="H22" s="143">
        <f t="shared" si="21"/>
        <v>494608</v>
      </c>
      <c r="I22" s="143">
        <v>90892.47</v>
      </c>
      <c r="J22" s="143">
        <f t="shared" si="21"/>
        <v>494608</v>
      </c>
      <c r="K22" s="143">
        <f t="shared" si="21"/>
        <v>-37729.94</v>
      </c>
      <c r="L22" s="143">
        <v>52626.27</v>
      </c>
      <c r="M22" s="145">
        <f t="shared" si="6"/>
        <v>126.41805809253025</v>
      </c>
      <c r="N22" s="144">
        <f t="shared" si="7"/>
        <v>57.89948276243345</v>
      </c>
    </row>
    <row r="23" spans="1:17" s="30" customFormat="1" x14ac:dyDescent="0.2">
      <c r="A23" s="222">
        <v>321</v>
      </c>
      <c r="B23" s="223"/>
      <c r="C23" s="224"/>
      <c r="D23" s="153" t="s">
        <v>94</v>
      </c>
      <c r="E23" s="143">
        <f>(E24+E25)</f>
        <v>373636.1</v>
      </c>
      <c r="F23" s="144">
        <f>SUM(F24+F25)</f>
        <v>18965.32</v>
      </c>
      <c r="G23" s="144">
        <f t="shared" ref="G23:L23" si="22">SUM(G24+G25)</f>
        <v>408715.84</v>
      </c>
      <c r="H23" s="144">
        <f t="shared" si="22"/>
        <v>214340</v>
      </c>
      <c r="I23" s="144">
        <f t="shared" si="22"/>
        <v>35405.29</v>
      </c>
      <c r="J23" s="144">
        <f t="shared" si="22"/>
        <v>214340</v>
      </c>
      <c r="K23" s="144">
        <f t="shared" si="22"/>
        <v>-18227.29</v>
      </c>
      <c r="L23" s="144">
        <f t="shared" si="22"/>
        <v>17178</v>
      </c>
      <c r="M23" s="145">
        <f t="shared" si="6"/>
        <v>90.575851079760312</v>
      </c>
      <c r="N23" s="144">
        <f t="shared" si="7"/>
        <v>48.518173414198841</v>
      </c>
    </row>
    <row r="24" spans="1:17" x14ac:dyDescent="0.2">
      <c r="A24" s="206">
        <v>3211</v>
      </c>
      <c r="B24" s="207"/>
      <c r="C24" s="208"/>
      <c r="D24" s="19" t="s">
        <v>49</v>
      </c>
      <c r="E24" s="20">
        <v>2000</v>
      </c>
      <c r="F24" s="31"/>
      <c r="G24" s="20"/>
      <c r="H24" s="20">
        <v>2500</v>
      </c>
      <c r="I24" s="20">
        <v>600</v>
      </c>
      <c r="J24" s="20">
        <v>2500</v>
      </c>
      <c r="K24" s="31">
        <f t="shared" si="11"/>
        <v>-193</v>
      </c>
      <c r="L24" s="20">
        <v>407</v>
      </c>
      <c r="M24" s="108"/>
      <c r="N24" s="31"/>
    </row>
    <row r="25" spans="1:17" x14ac:dyDescent="0.2">
      <c r="A25" s="206">
        <v>3212</v>
      </c>
      <c r="B25" s="207"/>
      <c r="C25" s="208"/>
      <c r="D25" s="19" t="s">
        <v>50</v>
      </c>
      <c r="E25" s="20">
        <v>371636.1</v>
      </c>
      <c r="F25" s="32">
        <v>18965.32</v>
      </c>
      <c r="G25" s="20">
        <v>408715.84</v>
      </c>
      <c r="H25" s="20">
        <v>211840</v>
      </c>
      <c r="I25" s="20">
        <v>34805.29</v>
      </c>
      <c r="J25" s="20">
        <v>211840</v>
      </c>
      <c r="K25" s="32">
        <f t="shared" si="11"/>
        <v>-18034.29</v>
      </c>
      <c r="L25" s="20">
        <v>16771</v>
      </c>
      <c r="M25" s="108">
        <f t="shared" si="6"/>
        <v>88.429828761128206</v>
      </c>
      <c r="N25" s="31">
        <f t="shared" si="7"/>
        <v>48.185204030766585</v>
      </c>
    </row>
    <row r="26" spans="1:17" s="30" customFormat="1" x14ac:dyDescent="0.2">
      <c r="A26" s="222">
        <v>322</v>
      </c>
      <c r="B26" s="223"/>
      <c r="C26" s="224"/>
      <c r="D26" s="142" t="s">
        <v>51</v>
      </c>
      <c r="E26" s="143">
        <f>(E27+E28+E29+E30+E31+E32+E33)</f>
        <v>223620</v>
      </c>
      <c r="F26" s="144">
        <f>SUM(F27:F33)</f>
        <v>17581.16</v>
      </c>
      <c r="G26" s="144">
        <f t="shared" ref="G26:L26" si="23">SUM(G27:G33)</f>
        <v>225620</v>
      </c>
      <c r="H26" s="144">
        <f t="shared" si="23"/>
        <v>198100</v>
      </c>
      <c r="I26" s="144">
        <f t="shared" si="23"/>
        <v>38840.379999999997</v>
      </c>
      <c r="J26" s="144">
        <f t="shared" si="23"/>
        <v>198100</v>
      </c>
      <c r="K26" s="144">
        <f t="shared" si="23"/>
        <v>-13758.250000000002</v>
      </c>
      <c r="L26" s="144">
        <f t="shared" si="23"/>
        <v>25082.129999999997</v>
      </c>
      <c r="M26" s="145">
        <f t="shared" si="6"/>
        <v>142.66481847614151</v>
      </c>
      <c r="N26" s="144">
        <f t="shared" si="7"/>
        <v>64.577457790062809</v>
      </c>
    </row>
    <row r="27" spans="1:17" x14ac:dyDescent="0.2">
      <c r="A27" s="206">
        <v>3221</v>
      </c>
      <c r="B27" s="207"/>
      <c r="C27" s="208"/>
      <c r="D27" s="19" t="s">
        <v>52</v>
      </c>
      <c r="E27" s="20">
        <v>25000</v>
      </c>
      <c r="F27" s="31">
        <v>3233.66</v>
      </c>
      <c r="G27" s="20">
        <v>27000</v>
      </c>
      <c r="H27" s="20">
        <v>22600</v>
      </c>
      <c r="I27" s="20">
        <v>5289.38</v>
      </c>
      <c r="J27" s="20">
        <v>22600</v>
      </c>
      <c r="K27" s="31">
        <f t="shared" si="11"/>
        <v>-2327.1</v>
      </c>
      <c r="L27" s="20">
        <v>2962.28</v>
      </c>
      <c r="M27" s="108">
        <f t="shared" si="6"/>
        <v>91.60765201041545</v>
      </c>
      <c r="N27" s="31">
        <f t="shared" si="7"/>
        <v>56.004295399460815</v>
      </c>
    </row>
    <row r="28" spans="1:17" x14ac:dyDescent="0.2">
      <c r="A28" s="206">
        <v>3221</v>
      </c>
      <c r="B28" s="207"/>
      <c r="C28" s="208"/>
      <c r="D28" s="19" t="s">
        <v>53</v>
      </c>
      <c r="E28" s="20"/>
      <c r="F28" s="31"/>
      <c r="G28" s="20"/>
      <c r="H28" s="20"/>
      <c r="I28" s="20"/>
      <c r="J28" s="20"/>
      <c r="K28" s="31">
        <f t="shared" si="11"/>
        <v>0</v>
      </c>
      <c r="L28" s="20"/>
      <c r="M28" s="108"/>
      <c r="N28" s="31"/>
    </row>
    <row r="29" spans="1:17" x14ac:dyDescent="0.2">
      <c r="A29" s="206">
        <v>3222</v>
      </c>
      <c r="B29" s="207"/>
      <c r="C29" s="208"/>
      <c r="D29" s="19" t="s">
        <v>54</v>
      </c>
      <c r="E29" s="20"/>
      <c r="F29" s="31"/>
      <c r="G29" s="20"/>
      <c r="H29" s="20"/>
      <c r="I29" s="20"/>
      <c r="J29" s="20"/>
      <c r="K29" s="31">
        <f t="shared" si="11"/>
        <v>0</v>
      </c>
      <c r="L29" s="20"/>
      <c r="M29" s="108"/>
      <c r="N29" s="31"/>
    </row>
    <row r="30" spans="1:17" x14ac:dyDescent="0.2">
      <c r="A30" s="206">
        <v>3223</v>
      </c>
      <c r="B30" s="207"/>
      <c r="C30" s="208"/>
      <c r="D30" s="19" t="s">
        <v>55</v>
      </c>
      <c r="E30" s="20">
        <v>190120</v>
      </c>
      <c r="F30" s="32">
        <v>13932.8</v>
      </c>
      <c r="G30" s="20">
        <v>190120</v>
      </c>
      <c r="H30" s="20">
        <v>170200</v>
      </c>
      <c r="I30" s="20">
        <v>32551</v>
      </c>
      <c r="J30" s="20">
        <v>170200</v>
      </c>
      <c r="K30" s="31">
        <f t="shared" si="11"/>
        <v>-10906.830000000002</v>
      </c>
      <c r="L30" s="20">
        <v>21644.17</v>
      </c>
      <c r="M30" s="108">
        <f t="shared" si="6"/>
        <v>155.34687930638492</v>
      </c>
      <c r="N30" s="31">
        <f t="shared" si="7"/>
        <v>66.493103130472178</v>
      </c>
    </row>
    <row r="31" spans="1:17" x14ac:dyDescent="0.2">
      <c r="A31" s="206">
        <v>3223</v>
      </c>
      <c r="B31" s="207"/>
      <c r="C31" s="208"/>
      <c r="D31" s="19" t="s">
        <v>56</v>
      </c>
      <c r="E31" s="20"/>
      <c r="F31" s="32">
        <v>0</v>
      </c>
      <c r="G31" s="20"/>
      <c r="H31" s="20"/>
      <c r="I31" s="20"/>
      <c r="J31" s="20"/>
      <c r="K31" s="31">
        <f t="shared" si="11"/>
        <v>0</v>
      </c>
      <c r="L31" s="20"/>
      <c r="M31" s="108"/>
      <c r="N31" s="31"/>
    </row>
    <row r="32" spans="1:17" x14ac:dyDescent="0.2">
      <c r="A32" s="206">
        <v>3224</v>
      </c>
      <c r="B32" s="207"/>
      <c r="C32" s="208"/>
      <c r="D32" s="19" t="s">
        <v>57</v>
      </c>
      <c r="E32" s="20">
        <v>8500</v>
      </c>
      <c r="F32" s="32">
        <v>414.7</v>
      </c>
      <c r="G32" s="20">
        <v>8500</v>
      </c>
      <c r="H32" s="20">
        <v>5300</v>
      </c>
      <c r="I32" s="20">
        <v>1000</v>
      </c>
      <c r="J32" s="20">
        <v>5300</v>
      </c>
      <c r="K32" s="31">
        <f t="shared" si="11"/>
        <v>-524.31999999999994</v>
      </c>
      <c r="L32" s="20">
        <v>475.68</v>
      </c>
      <c r="M32" s="108">
        <f t="shared" si="6"/>
        <v>114.70460573908849</v>
      </c>
      <c r="N32" s="31">
        <f t="shared" si="7"/>
        <v>47.567999999999998</v>
      </c>
    </row>
    <row r="33" spans="1:14" x14ac:dyDescent="0.2">
      <c r="A33" s="206">
        <v>3225</v>
      </c>
      <c r="B33" s="207"/>
      <c r="C33" s="208"/>
      <c r="D33" s="19" t="s">
        <v>58</v>
      </c>
      <c r="E33" s="20"/>
      <c r="F33" s="31"/>
      <c r="G33" s="20"/>
      <c r="H33" s="20"/>
      <c r="I33" s="20"/>
      <c r="J33" s="20"/>
      <c r="K33" s="31">
        <f t="shared" si="11"/>
        <v>0</v>
      </c>
      <c r="L33" s="20"/>
      <c r="M33" s="108"/>
      <c r="N33" s="31"/>
    </row>
    <row r="34" spans="1:14" s="30" customFormat="1" x14ac:dyDescent="0.2">
      <c r="A34" s="222">
        <v>323</v>
      </c>
      <c r="B34" s="223"/>
      <c r="C34" s="224"/>
      <c r="D34" s="142" t="s">
        <v>59</v>
      </c>
      <c r="E34" s="143">
        <f>(E35+E36+E37+E38+E39+E40+E41+E42+E43+E44)</f>
        <v>88971</v>
      </c>
      <c r="F34" s="144">
        <f>SUM(F35:F44)</f>
        <v>5082.2800000000007</v>
      </c>
      <c r="G34" s="144">
        <f t="shared" ref="G34:L34" si="24">SUM(G35:G44)</f>
        <v>77269.253959121372</v>
      </c>
      <c r="H34" s="144">
        <f t="shared" si="24"/>
        <v>71244</v>
      </c>
      <c r="I34" s="144">
        <f t="shared" si="24"/>
        <v>16602.060000000001</v>
      </c>
      <c r="J34" s="144">
        <f t="shared" si="24"/>
        <v>71244</v>
      </c>
      <c r="K34" s="144">
        <f t="shared" si="24"/>
        <v>-5744.4</v>
      </c>
      <c r="L34" s="144">
        <f t="shared" si="24"/>
        <v>10012.200000000001</v>
      </c>
      <c r="M34" s="145">
        <f t="shared" si="6"/>
        <v>197.00213290098142</v>
      </c>
      <c r="N34" s="144">
        <f t="shared" si="7"/>
        <v>60.306973953834643</v>
      </c>
    </row>
    <row r="35" spans="1:14" x14ac:dyDescent="0.2">
      <c r="A35" s="206">
        <v>3231</v>
      </c>
      <c r="B35" s="207"/>
      <c r="C35" s="208"/>
      <c r="D35" s="19" t="s">
        <v>60</v>
      </c>
      <c r="E35" s="20">
        <v>4250</v>
      </c>
      <c r="F35" s="32">
        <v>276.45</v>
      </c>
      <c r="G35" s="20">
        <v>4250</v>
      </c>
      <c r="H35" s="20">
        <v>4520</v>
      </c>
      <c r="I35" s="20">
        <v>952</v>
      </c>
      <c r="J35" s="20">
        <v>4520</v>
      </c>
      <c r="K35" s="31">
        <f t="shared" si="11"/>
        <v>-555.27</v>
      </c>
      <c r="L35" s="20">
        <v>396.73</v>
      </c>
      <c r="M35" s="108">
        <f t="shared" si="6"/>
        <v>143.50877192982458</v>
      </c>
      <c r="N35" s="31">
        <f t="shared" si="7"/>
        <v>41.673319327731093</v>
      </c>
    </row>
    <row r="36" spans="1:14" x14ac:dyDescent="0.2">
      <c r="A36" s="206">
        <v>3231</v>
      </c>
      <c r="B36" s="207"/>
      <c r="C36" s="208"/>
      <c r="D36" s="19" t="s">
        <v>61</v>
      </c>
      <c r="E36" s="20"/>
      <c r="F36" s="31"/>
      <c r="G36" s="20"/>
      <c r="H36" s="20"/>
      <c r="I36" s="20"/>
      <c r="J36" s="20"/>
      <c r="K36" s="31">
        <f t="shared" si="11"/>
        <v>0</v>
      </c>
      <c r="L36" s="20"/>
      <c r="M36" s="108"/>
      <c r="N36" s="31"/>
    </row>
    <row r="37" spans="1:14" x14ac:dyDescent="0.2">
      <c r="A37" s="206">
        <v>3231</v>
      </c>
      <c r="B37" s="207"/>
      <c r="C37" s="208"/>
      <c r="D37" s="19" t="s">
        <v>62</v>
      </c>
      <c r="E37" s="20"/>
      <c r="F37" s="31"/>
      <c r="G37" s="20"/>
      <c r="H37" s="20"/>
      <c r="I37" s="20"/>
      <c r="J37" s="20"/>
      <c r="K37" s="31">
        <f t="shared" si="11"/>
        <v>0</v>
      </c>
      <c r="L37" s="20"/>
      <c r="M37" s="108"/>
      <c r="N37" s="31"/>
    </row>
    <row r="38" spans="1:14" ht="25.5" x14ac:dyDescent="0.2">
      <c r="A38" s="206">
        <v>3232</v>
      </c>
      <c r="B38" s="207"/>
      <c r="C38" s="208"/>
      <c r="D38" s="19" t="s">
        <v>63</v>
      </c>
      <c r="E38" s="20">
        <v>32100</v>
      </c>
      <c r="F38" s="32">
        <v>2301.36</v>
      </c>
      <c r="G38" s="20">
        <v>33099.39</v>
      </c>
      <c r="H38" s="20">
        <v>31000</v>
      </c>
      <c r="I38" s="20">
        <v>6000</v>
      </c>
      <c r="J38" s="20">
        <v>31000</v>
      </c>
      <c r="K38" s="31">
        <f t="shared" si="11"/>
        <v>-2679.18</v>
      </c>
      <c r="L38" s="20">
        <v>3320.82</v>
      </c>
      <c r="M38" s="108">
        <f t="shared" si="6"/>
        <v>144.29815413494629</v>
      </c>
      <c r="N38" s="31">
        <f t="shared" si="7"/>
        <v>55.347000000000001</v>
      </c>
    </row>
    <row r="39" spans="1:14" x14ac:dyDescent="0.2">
      <c r="A39" s="206">
        <v>3239</v>
      </c>
      <c r="B39" s="207"/>
      <c r="C39" s="208"/>
      <c r="D39" s="19" t="s">
        <v>64</v>
      </c>
      <c r="E39" s="20"/>
      <c r="F39" s="31"/>
      <c r="G39" s="20"/>
      <c r="H39" s="20"/>
      <c r="I39" s="20"/>
      <c r="J39" s="20"/>
      <c r="K39" s="31">
        <f t="shared" si="11"/>
        <v>0</v>
      </c>
      <c r="L39" s="20"/>
      <c r="M39" s="108"/>
      <c r="N39" s="31"/>
    </row>
    <row r="40" spans="1:14" x14ac:dyDescent="0.2">
      <c r="A40" s="206">
        <v>3233</v>
      </c>
      <c r="B40" s="207"/>
      <c r="C40" s="208"/>
      <c r="D40" s="19" t="s">
        <v>65</v>
      </c>
      <c r="E40" s="20"/>
      <c r="F40" s="31"/>
      <c r="G40" s="20"/>
      <c r="H40" s="20"/>
      <c r="I40" s="20"/>
      <c r="J40" s="20"/>
      <c r="K40" s="31">
        <f t="shared" si="11"/>
        <v>0</v>
      </c>
      <c r="L40" s="20"/>
      <c r="M40" s="108"/>
      <c r="N40" s="31"/>
    </row>
    <row r="41" spans="1:14" x14ac:dyDescent="0.2">
      <c r="A41" s="206">
        <v>3234</v>
      </c>
      <c r="B41" s="207"/>
      <c r="C41" s="208"/>
      <c r="D41" s="19" t="s">
        <v>66</v>
      </c>
      <c r="E41" s="20">
        <v>21320</v>
      </c>
      <c r="F41" s="32">
        <v>1820.62</v>
      </c>
      <c r="G41" s="20">
        <v>21320</v>
      </c>
      <c r="H41" s="20">
        <v>19600</v>
      </c>
      <c r="I41" s="20">
        <v>4500</v>
      </c>
      <c r="J41" s="20">
        <v>19600</v>
      </c>
      <c r="K41" s="32">
        <f t="shared" si="11"/>
        <v>-1869.9499999999998</v>
      </c>
      <c r="L41" s="20">
        <v>2630.05</v>
      </c>
      <c r="M41" s="108">
        <f t="shared" si="6"/>
        <v>144.45903044017973</v>
      </c>
      <c r="N41" s="31">
        <f t="shared" si="7"/>
        <v>58.445555555555565</v>
      </c>
    </row>
    <row r="42" spans="1:14" x14ac:dyDescent="0.2">
      <c r="A42" s="206">
        <v>3236</v>
      </c>
      <c r="B42" s="207"/>
      <c r="C42" s="208"/>
      <c r="D42" s="19" t="s">
        <v>67</v>
      </c>
      <c r="E42" s="20">
        <v>21301</v>
      </c>
      <c r="F42" s="32">
        <v>83.85</v>
      </c>
      <c r="G42" s="20">
        <v>17150</v>
      </c>
      <c r="H42" s="20">
        <v>5200</v>
      </c>
      <c r="I42" s="20">
        <v>3000</v>
      </c>
      <c r="J42" s="20">
        <v>5200</v>
      </c>
      <c r="K42" s="32">
        <f t="shared" si="11"/>
        <v>-640</v>
      </c>
      <c r="L42" s="20">
        <v>2360</v>
      </c>
      <c r="M42" s="108">
        <f t="shared" si="6"/>
        <v>2814.5497912939773</v>
      </c>
      <c r="N42" s="31">
        <f t="shared" si="7"/>
        <v>78.666666666666657</v>
      </c>
    </row>
    <row r="43" spans="1:14" x14ac:dyDescent="0.2">
      <c r="A43" s="206">
        <v>3237</v>
      </c>
      <c r="B43" s="207"/>
      <c r="C43" s="208"/>
      <c r="D43" s="19" t="s">
        <v>68</v>
      </c>
      <c r="E43" s="20"/>
      <c r="F43" s="31"/>
      <c r="G43" s="20"/>
      <c r="H43" s="20"/>
      <c r="I43" s="20"/>
      <c r="J43" s="20"/>
      <c r="K43" s="31">
        <f t="shared" si="11"/>
        <v>0</v>
      </c>
      <c r="L43" s="20"/>
      <c r="M43" s="108"/>
      <c r="N43" s="31"/>
    </row>
    <row r="44" spans="1:14" x14ac:dyDescent="0.2">
      <c r="A44" s="206">
        <v>3239</v>
      </c>
      <c r="B44" s="207"/>
      <c r="C44" s="208"/>
      <c r="D44" s="19" t="s">
        <v>104</v>
      </c>
      <c r="E44" s="20">
        <v>10000</v>
      </c>
      <c r="F44" s="32">
        <v>600</v>
      </c>
      <c r="G44" s="32">
        <f t="shared" ref="G44:K44" si="25">G45</f>
        <v>1449.8639591213748</v>
      </c>
      <c r="H44" s="32">
        <f t="shared" si="25"/>
        <v>10924</v>
      </c>
      <c r="I44" s="32">
        <v>2150.06</v>
      </c>
      <c r="J44" s="32">
        <f t="shared" si="25"/>
        <v>10924</v>
      </c>
      <c r="K44" s="32">
        <f t="shared" si="25"/>
        <v>0</v>
      </c>
      <c r="L44" s="32">
        <v>1304.5999999999999</v>
      </c>
      <c r="M44" s="108">
        <f t="shared" si="6"/>
        <v>217.43333333333334</v>
      </c>
      <c r="N44" s="31">
        <f t="shared" si="7"/>
        <v>60.677376445308496</v>
      </c>
    </row>
    <row r="45" spans="1:14" s="30" customFormat="1" x14ac:dyDescent="0.2">
      <c r="A45" s="222">
        <v>329</v>
      </c>
      <c r="B45" s="223"/>
      <c r="C45" s="224"/>
      <c r="D45" s="142" t="s">
        <v>69</v>
      </c>
      <c r="E45" s="146">
        <f>(E46)</f>
        <v>10924</v>
      </c>
      <c r="F45" s="147"/>
      <c r="G45" s="148">
        <f t="shared" ref="G45:G59" si="26">(E45/7.5345)</f>
        <v>1449.8639591213748</v>
      </c>
      <c r="H45" s="149">
        <f>(H46)</f>
        <v>10924</v>
      </c>
      <c r="I45" s="148"/>
      <c r="J45" s="149">
        <f>(J46)</f>
        <v>10924</v>
      </c>
      <c r="K45" s="147">
        <f t="shared" si="11"/>
        <v>0</v>
      </c>
      <c r="L45" s="148"/>
      <c r="M45" s="150" t="e">
        <f t="shared" si="6"/>
        <v>#DIV/0!</v>
      </c>
      <c r="N45" s="151"/>
    </row>
    <row r="46" spans="1:14" x14ac:dyDescent="0.2">
      <c r="A46" s="206">
        <v>3292</v>
      </c>
      <c r="B46" s="207"/>
      <c r="C46" s="208"/>
      <c r="D46" s="19" t="s">
        <v>70</v>
      </c>
      <c r="E46" s="20">
        <v>10924</v>
      </c>
      <c r="F46" s="32"/>
      <c r="G46" s="20">
        <v>7727.87</v>
      </c>
      <c r="H46" s="20">
        <v>10924</v>
      </c>
      <c r="I46" s="20">
        <v>1449</v>
      </c>
      <c r="J46" s="20">
        <v>10924</v>
      </c>
      <c r="K46" s="32">
        <f t="shared" si="11"/>
        <v>-1095.06</v>
      </c>
      <c r="L46" s="20">
        <v>353.94</v>
      </c>
      <c r="M46" s="131" t="e">
        <f t="shared" si="6"/>
        <v>#DIV/0!</v>
      </c>
      <c r="N46" s="32">
        <f t="shared" si="7"/>
        <v>24.426501035196686</v>
      </c>
    </row>
    <row r="47" spans="1:14" s="30" customFormat="1" x14ac:dyDescent="0.2">
      <c r="A47" s="222">
        <v>34</v>
      </c>
      <c r="B47" s="223"/>
      <c r="C47" s="224"/>
      <c r="D47" s="142" t="s">
        <v>48</v>
      </c>
      <c r="E47" s="143">
        <f t="shared" ref="E47" si="27">(E48)</f>
        <v>10098.39</v>
      </c>
      <c r="F47" s="144">
        <f>F48</f>
        <v>567.53</v>
      </c>
      <c r="G47" s="144">
        <f t="shared" ref="G47:L47" si="28">G48</f>
        <v>12400</v>
      </c>
      <c r="H47" s="144">
        <f t="shared" si="28"/>
        <v>10200</v>
      </c>
      <c r="I47" s="144">
        <f t="shared" si="28"/>
        <v>1600</v>
      </c>
      <c r="J47" s="144">
        <f t="shared" si="28"/>
        <v>10200</v>
      </c>
      <c r="K47" s="144">
        <f t="shared" si="28"/>
        <v>-728.6</v>
      </c>
      <c r="L47" s="144">
        <f t="shared" si="28"/>
        <v>871.4</v>
      </c>
      <c r="M47" s="145">
        <f t="shared" si="6"/>
        <v>153.54254400648423</v>
      </c>
      <c r="N47" s="144">
        <f t="shared" si="7"/>
        <v>54.462500000000006</v>
      </c>
    </row>
    <row r="48" spans="1:14" s="30" customFormat="1" x14ac:dyDescent="0.2">
      <c r="A48" s="222">
        <v>343</v>
      </c>
      <c r="B48" s="223"/>
      <c r="C48" s="224"/>
      <c r="D48" s="142" t="s">
        <v>46</v>
      </c>
      <c r="E48" s="143">
        <f t="shared" ref="E48" si="29">(E49+E50)</f>
        <v>10098.39</v>
      </c>
      <c r="F48" s="144">
        <f>F49+F50</f>
        <v>567.53</v>
      </c>
      <c r="G48" s="144">
        <f t="shared" ref="G48:L48" si="30">G49+G50</f>
        <v>12400</v>
      </c>
      <c r="H48" s="144">
        <f t="shared" si="30"/>
        <v>10200</v>
      </c>
      <c r="I48" s="144">
        <f t="shared" si="30"/>
        <v>1600</v>
      </c>
      <c r="J48" s="144">
        <f t="shared" si="30"/>
        <v>10200</v>
      </c>
      <c r="K48" s="144">
        <f t="shared" si="30"/>
        <v>-728.6</v>
      </c>
      <c r="L48" s="144">
        <f t="shared" si="30"/>
        <v>871.4</v>
      </c>
      <c r="M48" s="145">
        <f t="shared" si="6"/>
        <v>153.54254400648423</v>
      </c>
      <c r="N48" s="144">
        <f t="shared" si="7"/>
        <v>54.462500000000006</v>
      </c>
    </row>
    <row r="49" spans="1:14" x14ac:dyDescent="0.2">
      <c r="A49" s="206">
        <v>3431</v>
      </c>
      <c r="B49" s="207"/>
      <c r="C49" s="208"/>
      <c r="D49" s="19" t="s">
        <v>46</v>
      </c>
      <c r="E49" s="20">
        <v>10098.39</v>
      </c>
      <c r="F49" s="139">
        <v>567.53</v>
      </c>
      <c r="G49" s="140">
        <v>12400</v>
      </c>
      <c r="H49" s="140">
        <v>10200</v>
      </c>
      <c r="I49" s="140">
        <v>1600</v>
      </c>
      <c r="J49" s="140">
        <v>10200</v>
      </c>
      <c r="K49" s="139">
        <f t="shared" si="11"/>
        <v>-728.6</v>
      </c>
      <c r="L49" s="140">
        <v>871.4</v>
      </c>
      <c r="M49" s="131">
        <f t="shared" si="6"/>
        <v>153.54254400648423</v>
      </c>
      <c r="N49" s="32">
        <f t="shared" si="7"/>
        <v>54.462500000000006</v>
      </c>
    </row>
    <row r="50" spans="1:14" x14ac:dyDescent="0.2">
      <c r="A50" s="206">
        <v>3431</v>
      </c>
      <c r="B50" s="207"/>
      <c r="C50" s="208"/>
      <c r="D50" s="19" t="s">
        <v>47</v>
      </c>
      <c r="E50" s="20"/>
      <c r="F50" s="31">
        <v>0</v>
      </c>
      <c r="G50" s="20"/>
      <c r="H50" s="20"/>
      <c r="I50" s="20"/>
      <c r="J50" s="20"/>
      <c r="K50" s="31">
        <f t="shared" si="11"/>
        <v>0</v>
      </c>
      <c r="L50" s="20"/>
      <c r="M50" s="108"/>
      <c r="N50" s="31"/>
    </row>
    <row r="51" spans="1:14" s="30" customFormat="1" ht="30" x14ac:dyDescent="0.25">
      <c r="A51" s="203">
        <v>4</v>
      </c>
      <c r="B51" s="204"/>
      <c r="C51" s="205"/>
      <c r="D51" s="115" t="s">
        <v>71</v>
      </c>
      <c r="E51" s="116">
        <f>(E52+E56)</f>
        <v>40000</v>
      </c>
      <c r="F51" s="116">
        <f t="shared" ref="F51:L51" si="31">(F52+F56)</f>
        <v>0</v>
      </c>
      <c r="G51" s="116">
        <f t="shared" si="31"/>
        <v>39976.21</v>
      </c>
      <c r="H51" s="116">
        <f t="shared" si="31"/>
        <v>0</v>
      </c>
      <c r="I51" s="116"/>
      <c r="J51" s="116">
        <f t="shared" si="31"/>
        <v>0</v>
      </c>
      <c r="K51" s="116">
        <f t="shared" si="31"/>
        <v>0</v>
      </c>
      <c r="L51" s="116">
        <f t="shared" si="31"/>
        <v>0</v>
      </c>
      <c r="M51" s="121" t="e">
        <f t="shared" ref="M51" si="32">L51/F51*100</f>
        <v>#DIV/0!</v>
      </c>
      <c r="N51" s="118" t="e">
        <f t="shared" ref="N51" si="33">L51/I51*100</f>
        <v>#DIV/0!</v>
      </c>
    </row>
    <row r="52" spans="1:14" s="30" customFormat="1" ht="38.25" x14ac:dyDescent="0.2">
      <c r="A52" s="200">
        <v>42</v>
      </c>
      <c r="B52" s="201"/>
      <c r="C52" s="202"/>
      <c r="D52" s="15" t="s">
        <v>72</v>
      </c>
      <c r="E52" s="18"/>
      <c r="F52" s="31"/>
      <c r="G52" s="17"/>
      <c r="H52" s="18"/>
      <c r="I52" s="17"/>
      <c r="J52" s="18">
        <v>0</v>
      </c>
      <c r="K52" s="31">
        <v>0</v>
      </c>
      <c r="L52" s="17"/>
      <c r="M52" s="131"/>
      <c r="N52" s="32"/>
    </row>
    <row r="53" spans="1:14" s="30" customFormat="1" x14ac:dyDescent="0.2">
      <c r="A53" s="200">
        <v>421</v>
      </c>
      <c r="B53" s="201"/>
      <c r="C53" s="202"/>
      <c r="D53" s="15" t="s">
        <v>73</v>
      </c>
      <c r="E53" s="18"/>
      <c r="F53" s="31"/>
      <c r="G53" s="17"/>
      <c r="H53" s="18"/>
      <c r="I53" s="17"/>
      <c r="J53" s="18">
        <v>0</v>
      </c>
      <c r="K53" s="31">
        <v>0</v>
      </c>
      <c r="L53" s="17"/>
      <c r="M53" s="131"/>
      <c r="N53" s="32"/>
    </row>
    <row r="54" spans="1:14" x14ac:dyDescent="0.2">
      <c r="A54" s="206">
        <v>4221</v>
      </c>
      <c r="B54" s="207"/>
      <c r="C54" s="208"/>
      <c r="D54" s="19" t="s">
        <v>106</v>
      </c>
      <c r="E54" s="20"/>
      <c r="F54" s="31"/>
      <c r="G54" s="20"/>
      <c r="H54" s="20"/>
      <c r="I54" s="20">
        <v>4300</v>
      </c>
      <c r="J54" s="20"/>
      <c r="K54" s="31">
        <v>0</v>
      </c>
      <c r="L54" s="20"/>
      <c r="M54" s="131"/>
      <c r="N54" s="32"/>
    </row>
    <row r="55" spans="1:14" ht="25.5" x14ac:dyDescent="0.2">
      <c r="A55" s="206">
        <v>4241</v>
      </c>
      <c r="B55" s="207"/>
      <c r="C55" s="208"/>
      <c r="D55" s="19" t="s">
        <v>75</v>
      </c>
      <c r="E55" s="20"/>
      <c r="F55" s="31"/>
      <c r="G55" s="20"/>
      <c r="H55" s="20"/>
      <c r="I55" s="20"/>
      <c r="J55" s="20"/>
      <c r="K55" s="31">
        <v>0</v>
      </c>
      <c r="L55" s="20"/>
      <c r="M55" s="131"/>
      <c r="N55" s="32"/>
    </row>
    <row r="56" spans="1:14" s="30" customFormat="1" ht="25.5" x14ac:dyDescent="0.2">
      <c r="A56" s="200">
        <v>45</v>
      </c>
      <c r="B56" s="201"/>
      <c r="C56" s="202"/>
      <c r="D56" s="15" t="s">
        <v>95</v>
      </c>
      <c r="E56" s="18">
        <f t="shared" ref="E56:L57" si="34">(E57)</f>
        <v>40000</v>
      </c>
      <c r="F56" s="18"/>
      <c r="G56" s="18">
        <f t="shared" si="34"/>
        <v>39976.21</v>
      </c>
      <c r="H56" s="18">
        <f t="shared" si="34"/>
        <v>0</v>
      </c>
      <c r="I56" s="18"/>
      <c r="J56" s="18">
        <f t="shared" si="34"/>
        <v>0</v>
      </c>
      <c r="K56" s="18">
        <f t="shared" si="34"/>
        <v>0</v>
      </c>
      <c r="L56" s="18">
        <f t="shared" si="34"/>
        <v>0</v>
      </c>
      <c r="M56" s="131" t="e">
        <f t="shared" ref="M56:M58" si="35">L56/F56*100</f>
        <v>#DIV/0!</v>
      </c>
      <c r="N56" s="32" t="e">
        <f t="shared" ref="N56:N58" si="36">L56/I56*100</f>
        <v>#DIV/0!</v>
      </c>
    </row>
    <row r="57" spans="1:14" s="30" customFormat="1" ht="25.5" x14ac:dyDescent="0.2">
      <c r="A57" s="200">
        <v>451</v>
      </c>
      <c r="B57" s="201"/>
      <c r="C57" s="202"/>
      <c r="D57" s="15" t="s">
        <v>74</v>
      </c>
      <c r="E57" s="18">
        <f t="shared" si="34"/>
        <v>40000</v>
      </c>
      <c r="F57" s="18"/>
      <c r="G57" s="18">
        <f t="shared" si="34"/>
        <v>39976.21</v>
      </c>
      <c r="H57" s="18">
        <f t="shared" si="34"/>
        <v>0</v>
      </c>
      <c r="I57" s="18">
        <f t="shared" si="34"/>
        <v>0</v>
      </c>
      <c r="J57" s="18">
        <f t="shared" si="34"/>
        <v>0</v>
      </c>
      <c r="K57" s="18">
        <f t="shared" si="34"/>
        <v>0</v>
      </c>
      <c r="L57" s="18">
        <f t="shared" si="34"/>
        <v>0</v>
      </c>
      <c r="M57" s="131" t="e">
        <f t="shared" si="35"/>
        <v>#DIV/0!</v>
      </c>
      <c r="N57" s="32" t="e">
        <f t="shared" si="36"/>
        <v>#DIV/0!</v>
      </c>
    </row>
    <row r="58" spans="1:14" ht="25.5" x14ac:dyDescent="0.2">
      <c r="A58" s="206">
        <v>4511</v>
      </c>
      <c r="B58" s="207"/>
      <c r="C58" s="208"/>
      <c r="D58" s="19" t="s">
        <v>74</v>
      </c>
      <c r="E58" s="20">
        <v>40000</v>
      </c>
      <c r="F58" s="31"/>
      <c r="G58" s="20">
        <v>39976.21</v>
      </c>
      <c r="H58" s="20"/>
      <c r="I58" s="20"/>
      <c r="J58" s="20"/>
      <c r="K58" s="31">
        <v>0</v>
      </c>
      <c r="L58" s="20"/>
      <c r="M58" s="131" t="e">
        <f t="shared" si="35"/>
        <v>#DIV/0!</v>
      </c>
      <c r="N58" s="32" t="e">
        <f t="shared" si="36"/>
        <v>#DIV/0!</v>
      </c>
    </row>
    <row r="59" spans="1:14" s="30" customFormat="1" ht="15" x14ac:dyDescent="0.25">
      <c r="A59" s="203" t="s">
        <v>125</v>
      </c>
      <c r="B59" s="204"/>
      <c r="C59" s="205"/>
      <c r="D59" s="115" t="s">
        <v>76</v>
      </c>
      <c r="E59" s="116"/>
      <c r="F59" s="118"/>
      <c r="G59" s="116">
        <f t="shared" si="26"/>
        <v>0</v>
      </c>
      <c r="H59" s="116"/>
      <c r="I59" s="116"/>
      <c r="J59" s="116"/>
      <c r="K59" s="118">
        <f t="shared" si="11"/>
        <v>0</v>
      </c>
      <c r="L59" s="116"/>
      <c r="M59" s="121"/>
      <c r="N59" s="118"/>
    </row>
    <row r="60" spans="1:14" s="30" customFormat="1" x14ac:dyDescent="0.2">
      <c r="A60" s="222">
        <v>3</v>
      </c>
      <c r="B60" s="223"/>
      <c r="C60" s="224"/>
      <c r="D60" s="142" t="s">
        <v>17</v>
      </c>
      <c r="E60" s="143">
        <f>(E61)</f>
        <v>380000</v>
      </c>
      <c r="F60" s="143">
        <f t="shared" ref="F60:L60" si="37">(F61)</f>
        <v>16563.3</v>
      </c>
      <c r="G60" s="143">
        <f t="shared" si="37"/>
        <v>317190.59999999998</v>
      </c>
      <c r="H60" s="143">
        <f t="shared" si="37"/>
        <v>380000</v>
      </c>
      <c r="I60" s="143">
        <f t="shared" si="37"/>
        <v>25000</v>
      </c>
      <c r="J60" s="143">
        <f t="shared" si="37"/>
        <v>380000</v>
      </c>
      <c r="K60" s="143">
        <f t="shared" si="37"/>
        <v>-8120</v>
      </c>
      <c r="L60" s="143">
        <f t="shared" si="37"/>
        <v>11154.75</v>
      </c>
      <c r="M60" s="145">
        <f t="shared" si="6"/>
        <v>67.346181014652885</v>
      </c>
      <c r="N60" s="144">
        <f t="shared" si="7"/>
        <v>44.619</v>
      </c>
    </row>
    <row r="61" spans="1:14" s="30" customFormat="1" x14ac:dyDescent="0.2">
      <c r="A61" s="222">
        <v>32</v>
      </c>
      <c r="B61" s="223"/>
      <c r="C61" s="224"/>
      <c r="D61" s="142" t="s">
        <v>26</v>
      </c>
      <c r="E61" s="143">
        <f>(E62+E64+E66+E68)</f>
        <v>380000</v>
      </c>
      <c r="F61" s="143">
        <f t="shared" ref="F61:L61" si="38">(F62+F64+F66+F68)</f>
        <v>16563.3</v>
      </c>
      <c r="G61" s="143">
        <f t="shared" si="38"/>
        <v>317190.59999999998</v>
      </c>
      <c r="H61" s="143">
        <f t="shared" si="38"/>
        <v>380000</v>
      </c>
      <c r="I61" s="143">
        <f t="shared" si="38"/>
        <v>25000</v>
      </c>
      <c r="J61" s="143">
        <f t="shared" si="38"/>
        <v>380000</v>
      </c>
      <c r="K61" s="143">
        <f t="shared" si="38"/>
        <v>-8120</v>
      </c>
      <c r="L61" s="143">
        <f t="shared" si="38"/>
        <v>11154.75</v>
      </c>
      <c r="M61" s="145">
        <f t="shared" si="6"/>
        <v>67.346181014652885</v>
      </c>
      <c r="N61" s="144">
        <f t="shared" si="7"/>
        <v>44.619</v>
      </c>
    </row>
    <row r="62" spans="1:14" s="30" customFormat="1" x14ac:dyDescent="0.2">
      <c r="A62" s="200">
        <v>321</v>
      </c>
      <c r="B62" s="201"/>
      <c r="C62" s="202"/>
      <c r="D62" s="15" t="s">
        <v>49</v>
      </c>
      <c r="E62" s="18">
        <f>(E63)</f>
        <v>0</v>
      </c>
      <c r="F62" s="18">
        <f t="shared" ref="F62:L62" si="39">(F63)</f>
        <v>0</v>
      </c>
      <c r="G62" s="18">
        <f t="shared" si="39"/>
        <v>0</v>
      </c>
      <c r="H62" s="18">
        <f t="shared" si="39"/>
        <v>0</v>
      </c>
      <c r="I62" s="18">
        <f t="shared" si="39"/>
        <v>0</v>
      </c>
      <c r="J62" s="18">
        <f t="shared" si="39"/>
        <v>0</v>
      </c>
      <c r="K62" s="18">
        <f t="shared" si="39"/>
        <v>0</v>
      </c>
      <c r="L62" s="18">
        <f t="shared" si="39"/>
        <v>0</v>
      </c>
      <c r="M62" s="108"/>
      <c r="N62" s="31"/>
    </row>
    <row r="63" spans="1:14" x14ac:dyDescent="0.2">
      <c r="A63" s="206">
        <v>3211</v>
      </c>
      <c r="B63" s="207"/>
      <c r="C63" s="208"/>
      <c r="D63" s="19" t="s">
        <v>98</v>
      </c>
      <c r="E63" s="22"/>
      <c r="F63" s="31"/>
      <c r="G63" s="20"/>
      <c r="H63" s="22"/>
      <c r="I63" s="20"/>
      <c r="J63" s="22"/>
      <c r="K63" s="31">
        <v>0</v>
      </c>
      <c r="L63" s="20"/>
      <c r="M63" s="108"/>
      <c r="N63" s="31"/>
    </row>
    <row r="64" spans="1:14" s="30" customFormat="1" x14ac:dyDescent="0.2">
      <c r="A64" s="200">
        <v>322</v>
      </c>
      <c r="B64" s="201"/>
      <c r="C64" s="202"/>
      <c r="D64" s="15" t="s">
        <v>51</v>
      </c>
      <c r="E64" s="17">
        <f>(E65)</f>
        <v>0</v>
      </c>
      <c r="F64" s="17">
        <f t="shared" ref="F64:L64" si="40">(F65)</f>
        <v>0</v>
      </c>
      <c r="G64" s="17">
        <f t="shared" si="40"/>
        <v>0</v>
      </c>
      <c r="H64" s="17">
        <f t="shared" si="40"/>
        <v>0</v>
      </c>
      <c r="I64" s="17">
        <f t="shared" si="40"/>
        <v>0</v>
      </c>
      <c r="J64" s="17">
        <f t="shared" si="40"/>
        <v>0</v>
      </c>
      <c r="K64" s="17">
        <f t="shared" si="40"/>
        <v>0</v>
      </c>
      <c r="L64" s="17">
        <f t="shared" si="40"/>
        <v>0</v>
      </c>
      <c r="M64" s="108"/>
      <c r="N64" s="31"/>
    </row>
    <row r="65" spans="1:14" x14ac:dyDescent="0.2">
      <c r="A65" s="206">
        <v>3222</v>
      </c>
      <c r="B65" s="207"/>
      <c r="C65" s="208"/>
      <c r="D65" s="19" t="s">
        <v>99</v>
      </c>
      <c r="E65" s="20"/>
      <c r="F65" s="31"/>
      <c r="G65" s="20"/>
      <c r="H65" s="20"/>
      <c r="I65" s="20"/>
      <c r="J65" s="20"/>
      <c r="K65" s="31">
        <v>0</v>
      </c>
      <c r="L65" s="20"/>
      <c r="M65" s="108"/>
      <c r="N65" s="31"/>
    </row>
    <row r="66" spans="1:14" s="30" customFormat="1" x14ac:dyDescent="0.2">
      <c r="A66" s="200">
        <v>323</v>
      </c>
      <c r="B66" s="201"/>
      <c r="C66" s="202"/>
      <c r="D66" s="15" t="s">
        <v>59</v>
      </c>
      <c r="E66" s="17">
        <f>(E67)</f>
        <v>0</v>
      </c>
      <c r="F66" s="17">
        <f t="shared" ref="F66:L66" si="41">(F67)</f>
        <v>0</v>
      </c>
      <c r="G66" s="17">
        <f t="shared" si="41"/>
        <v>0</v>
      </c>
      <c r="H66" s="17">
        <f t="shared" si="41"/>
        <v>0</v>
      </c>
      <c r="I66" s="17">
        <f t="shared" si="41"/>
        <v>0</v>
      </c>
      <c r="J66" s="17">
        <f t="shared" si="41"/>
        <v>0</v>
      </c>
      <c r="K66" s="17">
        <f t="shared" si="41"/>
        <v>0</v>
      </c>
      <c r="L66" s="17">
        <f t="shared" si="41"/>
        <v>0</v>
      </c>
      <c r="M66" s="108"/>
      <c r="N66" s="31"/>
    </row>
    <row r="67" spans="1:14" x14ac:dyDescent="0.2">
      <c r="A67" s="206">
        <v>3231</v>
      </c>
      <c r="B67" s="207"/>
      <c r="C67" s="208"/>
      <c r="D67" s="19" t="s">
        <v>100</v>
      </c>
      <c r="E67" s="20"/>
      <c r="F67" s="31"/>
      <c r="G67" s="20"/>
      <c r="H67" s="20"/>
      <c r="I67" s="20"/>
      <c r="J67" s="20"/>
      <c r="K67" s="31">
        <v>0</v>
      </c>
      <c r="L67" s="20"/>
      <c r="M67" s="108"/>
      <c r="N67" s="31"/>
    </row>
    <row r="68" spans="1:14" s="30" customFormat="1" x14ac:dyDescent="0.2">
      <c r="A68" s="200">
        <v>372</v>
      </c>
      <c r="B68" s="201"/>
      <c r="C68" s="202"/>
      <c r="D68" s="15" t="s">
        <v>101</v>
      </c>
      <c r="E68" s="17">
        <f>(E69)</f>
        <v>380000</v>
      </c>
      <c r="F68" s="17">
        <f t="shared" ref="F68:L68" si="42">(F69)</f>
        <v>16563.3</v>
      </c>
      <c r="G68" s="17">
        <f t="shared" si="42"/>
        <v>317190.59999999998</v>
      </c>
      <c r="H68" s="17">
        <f t="shared" si="42"/>
        <v>380000</v>
      </c>
      <c r="I68" s="17">
        <f t="shared" si="42"/>
        <v>25000</v>
      </c>
      <c r="J68" s="17">
        <f t="shared" si="42"/>
        <v>380000</v>
      </c>
      <c r="K68" s="17">
        <f t="shared" si="42"/>
        <v>-8120</v>
      </c>
      <c r="L68" s="17">
        <f t="shared" si="42"/>
        <v>11154.75</v>
      </c>
      <c r="M68" s="108">
        <f t="shared" si="6"/>
        <v>67.346181014652885</v>
      </c>
      <c r="N68" s="31">
        <f t="shared" si="7"/>
        <v>44.619</v>
      </c>
    </row>
    <row r="69" spans="1:14" x14ac:dyDescent="0.2">
      <c r="A69" s="206">
        <v>3722</v>
      </c>
      <c r="B69" s="207"/>
      <c r="C69" s="208"/>
      <c r="D69" s="19" t="s">
        <v>77</v>
      </c>
      <c r="E69" s="20">
        <v>380000</v>
      </c>
      <c r="F69" s="31">
        <v>16563.3</v>
      </c>
      <c r="G69" s="20">
        <v>317190.59999999998</v>
      </c>
      <c r="H69" s="20">
        <v>380000</v>
      </c>
      <c r="I69" s="20">
        <v>25000</v>
      </c>
      <c r="J69" s="20">
        <v>380000</v>
      </c>
      <c r="K69" s="31">
        <v>-8120</v>
      </c>
      <c r="L69" s="20">
        <v>11154.75</v>
      </c>
      <c r="M69" s="108">
        <f t="shared" si="6"/>
        <v>67.346181014652885</v>
      </c>
      <c r="N69" s="31">
        <f t="shared" si="7"/>
        <v>44.619</v>
      </c>
    </row>
    <row r="70" spans="1:14" s="30" customFormat="1" x14ac:dyDescent="0.2">
      <c r="A70" s="222" t="s">
        <v>128</v>
      </c>
      <c r="B70" s="223"/>
      <c r="C70" s="224"/>
      <c r="D70" s="142" t="s">
        <v>78</v>
      </c>
      <c r="E70" s="152"/>
      <c r="F70" s="144">
        <v>0</v>
      </c>
      <c r="G70" s="152"/>
      <c r="H70" s="152"/>
      <c r="I70" s="152"/>
      <c r="J70" s="152"/>
      <c r="K70" s="144">
        <v>0</v>
      </c>
      <c r="L70" s="152"/>
      <c r="M70" s="145"/>
      <c r="N70" s="144"/>
    </row>
    <row r="71" spans="1:14" s="30" customFormat="1" x14ac:dyDescent="0.2">
      <c r="A71" s="200">
        <v>3</v>
      </c>
      <c r="B71" s="201"/>
      <c r="C71" s="202"/>
      <c r="D71" s="15" t="s">
        <v>17</v>
      </c>
      <c r="E71" s="17">
        <f>(E72+E80+E89)</f>
        <v>317139</v>
      </c>
      <c r="F71" s="17">
        <f t="shared" ref="F71:L71" si="43">(F72+F80+F89)</f>
        <v>15460.01</v>
      </c>
      <c r="G71" s="17">
        <f t="shared" si="43"/>
        <v>229557.82</v>
      </c>
      <c r="H71" s="17">
        <f t="shared" si="43"/>
        <v>317139</v>
      </c>
      <c r="I71" s="17">
        <f t="shared" si="43"/>
        <v>53210</v>
      </c>
      <c r="J71" s="17">
        <f t="shared" si="43"/>
        <v>317139</v>
      </c>
      <c r="K71" s="17">
        <f t="shared" si="43"/>
        <v>-8537.514861636475</v>
      </c>
      <c r="L71" s="17">
        <f t="shared" si="43"/>
        <v>32997.15</v>
      </c>
      <c r="M71" s="108">
        <f t="shared" ref="M71:M141" si="44">L71/F71*100</f>
        <v>213.43550230562593</v>
      </c>
      <c r="N71" s="31">
        <f t="shared" ref="N71:N141" si="45">L71/I71*100</f>
        <v>62.013061454613791</v>
      </c>
    </row>
    <row r="72" spans="1:14" s="30" customFormat="1" x14ac:dyDescent="0.2">
      <c r="A72" s="200">
        <v>31</v>
      </c>
      <c r="B72" s="201"/>
      <c r="C72" s="202"/>
      <c r="D72" s="15" t="s">
        <v>79</v>
      </c>
      <c r="E72" s="17">
        <f>(E73+E75+E77)</f>
        <v>294163</v>
      </c>
      <c r="F72" s="17">
        <f t="shared" ref="F72:L72" si="46">(F73+F75+F77)</f>
        <v>11131.69</v>
      </c>
      <c r="G72" s="17">
        <f t="shared" si="46"/>
        <v>205500.82</v>
      </c>
      <c r="H72" s="17">
        <f t="shared" si="46"/>
        <v>294163</v>
      </c>
      <c r="I72" s="17">
        <f t="shared" si="46"/>
        <v>45110</v>
      </c>
      <c r="J72" s="17">
        <f t="shared" si="46"/>
        <v>294163</v>
      </c>
      <c r="K72" s="17">
        <f t="shared" si="46"/>
        <v>-9111.1448616364742</v>
      </c>
      <c r="L72" s="17">
        <f t="shared" si="46"/>
        <v>27999.710000000003</v>
      </c>
      <c r="M72" s="108">
        <f t="shared" si="44"/>
        <v>251.53152845614639</v>
      </c>
      <c r="N72" s="31">
        <f t="shared" si="45"/>
        <v>62.069851474174243</v>
      </c>
    </row>
    <row r="73" spans="1:14" s="30" customFormat="1" x14ac:dyDescent="0.2">
      <c r="A73" s="200">
        <v>311</v>
      </c>
      <c r="B73" s="201"/>
      <c r="C73" s="202"/>
      <c r="D73" s="15" t="s">
        <v>41</v>
      </c>
      <c r="E73" s="17">
        <f>(E74)</f>
        <v>234976</v>
      </c>
      <c r="F73" s="17">
        <f t="shared" ref="F73:L73" si="47">(F74)</f>
        <v>8839.77</v>
      </c>
      <c r="G73" s="17">
        <f t="shared" si="47"/>
        <v>164157.82</v>
      </c>
      <c r="H73" s="17">
        <f t="shared" si="47"/>
        <v>234976</v>
      </c>
      <c r="I73" s="17">
        <f t="shared" si="47"/>
        <v>32200</v>
      </c>
      <c r="J73" s="17">
        <f t="shared" si="47"/>
        <v>234976</v>
      </c>
      <c r="K73" s="17">
        <f t="shared" si="47"/>
        <v>-6846.9200000000019</v>
      </c>
      <c r="L73" s="17">
        <f t="shared" si="47"/>
        <v>23376.080000000002</v>
      </c>
      <c r="M73" s="108">
        <f t="shared" si="44"/>
        <v>264.44217440046515</v>
      </c>
      <c r="N73" s="31">
        <f t="shared" si="45"/>
        <v>72.596521739130438</v>
      </c>
    </row>
    <row r="74" spans="1:14" x14ac:dyDescent="0.2">
      <c r="A74" s="206">
        <v>3111</v>
      </c>
      <c r="B74" s="207"/>
      <c r="C74" s="208"/>
      <c r="D74" s="19" t="s">
        <v>41</v>
      </c>
      <c r="E74" s="20">
        <v>234976</v>
      </c>
      <c r="F74" s="31">
        <v>8839.77</v>
      </c>
      <c r="G74" s="20">
        <v>164157.82</v>
      </c>
      <c r="H74" s="20">
        <v>234976</v>
      </c>
      <c r="I74" s="20">
        <v>32200</v>
      </c>
      <c r="J74" s="20">
        <v>234976</v>
      </c>
      <c r="K74" s="31">
        <v>-6846.9200000000019</v>
      </c>
      <c r="L74" s="20">
        <v>23376.080000000002</v>
      </c>
      <c r="M74" s="108">
        <f t="shared" si="44"/>
        <v>264.44217440046515</v>
      </c>
      <c r="N74" s="31">
        <f t="shared" si="45"/>
        <v>72.596521739130438</v>
      </c>
    </row>
    <row r="75" spans="1:14" s="30" customFormat="1" x14ac:dyDescent="0.2">
      <c r="A75" s="200">
        <v>312</v>
      </c>
      <c r="B75" s="201"/>
      <c r="C75" s="202"/>
      <c r="D75" s="15" t="s">
        <v>80</v>
      </c>
      <c r="E75" s="17">
        <f>(E76)</f>
        <v>19800</v>
      </c>
      <c r="F75" s="17">
        <v>800</v>
      </c>
      <c r="G75" s="17">
        <f t="shared" ref="G75:L75" si="48">(G76)</f>
        <v>14256.9</v>
      </c>
      <c r="H75" s="17">
        <f t="shared" si="48"/>
        <v>19800</v>
      </c>
      <c r="I75" s="17">
        <f t="shared" si="48"/>
        <v>7560</v>
      </c>
      <c r="J75" s="17">
        <f t="shared" si="48"/>
        <v>19800</v>
      </c>
      <c r="K75" s="17">
        <f t="shared" si="48"/>
        <v>-527.91160660959576</v>
      </c>
      <c r="L75" s="17">
        <f t="shared" si="48"/>
        <v>900</v>
      </c>
      <c r="M75" s="108">
        <f t="shared" si="44"/>
        <v>112.5</v>
      </c>
      <c r="N75" s="31">
        <f t="shared" si="45"/>
        <v>11.904761904761903</v>
      </c>
    </row>
    <row r="76" spans="1:14" x14ac:dyDescent="0.2">
      <c r="A76" s="206">
        <v>3121</v>
      </c>
      <c r="B76" s="207"/>
      <c r="C76" s="208"/>
      <c r="D76" s="19" t="s">
        <v>80</v>
      </c>
      <c r="E76" s="20">
        <v>19800</v>
      </c>
      <c r="F76" s="31">
        <v>800</v>
      </c>
      <c r="G76" s="20">
        <v>14256.9</v>
      </c>
      <c r="H76" s="20">
        <v>19800</v>
      </c>
      <c r="I76" s="20">
        <v>7560</v>
      </c>
      <c r="J76" s="20">
        <v>19800</v>
      </c>
      <c r="K76" s="31">
        <v>-527.91160660959576</v>
      </c>
      <c r="L76" s="20">
        <v>900</v>
      </c>
      <c r="M76" s="108">
        <f t="shared" si="44"/>
        <v>112.5</v>
      </c>
      <c r="N76" s="31">
        <f t="shared" si="45"/>
        <v>11.904761904761903</v>
      </c>
    </row>
    <row r="77" spans="1:14" s="30" customFormat="1" x14ac:dyDescent="0.2">
      <c r="A77" s="200">
        <v>313</v>
      </c>
      <c r="B77" s="201"/>
      <c r="C77" s="202"/>
      <c r="D77" s="15" t="s">
        <v>96</v>
      </c>
      <c r="E77" s="17">
        <f>(E78+E79)</f>
        <v>39387</v>
      </c>
      <c r="F77" s="17">
        <f t="shared" ref="F77:L77" si="49">(F78+F79)</f>
        <v>1491.92</v>
      </c>
      <c r="G77" s="17">
        <f t="shared" si="49"/>
        <v>27086.1</v>
      </c>
      <c r="H77" s="17">
        <f t="shared" si="49"/>
        <v>39387</v>
      </c>
      <c r="I77" s="17">
        <f t="shared" si="49"/>
        <v>5350</v>
      </c>
      <c r="J77" s="17">
        <f t="shared" si="49"/>
        <v>39387</v>
      </c>
      <c r="K77" s="17">
        <f t="shared" si="49"/>
        <v>-1736.3132550268765</v>
      </c>
      <c r="L77" s="17">
        <f t="shared" si="49"/>
        <v>3723.63</v>
      </c>
      <c r="M77" s="108">
        <f t="shared" si="44"/>
        <v>249.58643895115017</v>
      </c>
      <c r="N77" s="31">
        <f t="shared" si="45"/>
        <v>69.60056074766355</v>
      </c>
    </row>
    <row r="78" spans="1:14" x14ac:dyDescent="0.2">
      <c r="A78" s="206">
        <v>3132</v>
      </c>
      <c r="B78" s="207"/>
      <c r="C78" s="208"/>
      <c r="D78" s="19" t="s">
        <v>44</v>
      </c>
      <c r="E78" s="20">
        <v>39387</v>
      </c>
      <c r="F78" s="32">
        <v>1491.92</v>
      </c>
      <c r="G78" s="20">
        <v>27086.1</v>
      </c>
      <c r="H78" s="20">
        <v>39387</v>
      </c>
      <c r="I78" s="20">
        <v>5350</v>
      </c>
      <c r="J78" s="20">
        <v>39387</v>
      </c>
      <c r="K78" s="31">
        <v>-1736.3132550268765</v>
      </c>
      <c r="L78" s="20">
        <v>3723.63</v>
      </c>
      <c r="M78" s="108">
        <f t="shared" si="44"/>
        <v>249.58643895115017</v>
      </c>
      <c r="N78" s="31">
        <f t="shared" si="45"/>
        <v>69.60056074766355</v>
      </c>
    </row>
    <row r="79" spans="1:14" x14ac:dyDescent="0.2">
      <c r="A79" s="206">
        <v>3133</v>
      </c>
      <c r="B79" s="207"/>
      <c r="C79" s="208"/>
      <c r="D79" s="19" t="s">
        <v>81</v>
      </c>
      <c r="E79" s="20"/>
      <c r="F79" s="31"/>
      <c r="G79" s="20"/>
      <c r="H79" s="20"/>
      <c r="I79" s="20"/>
      <c r="J79" s="20"/>
      <c r="K79" s="31">
        <v>0</v>
      </c>
      <c r="L79" s="20"/>
      <c r="M79" s="108"/>
      <c r="N79" s="31"/>
    </row>
    <row r="80" spans="1:14" s="30" customFormat="1" x14ac:dyDescent="0.2">
      <c r="A80" s="200">
        <v>32</v>
      </c>
      <c r="B80" s="201"/>
      <c r="C80" s="202"/>
      <c r="D80" s="15" t="s">
        <v>26</v>
      </c>
      <c r="E80" s="17">
        <f>(E81+E83+E85+E87)</f>
        <v>22976</v>
      </c>
      <c r="F80" s="17">
        <f t="shared" ref="F80:L80" si="50">(F81+F83+F85+F87)</f>
        <v>4328.32</v>
      </c>
      <c r="G80" s="17">
        <f t="shared" si="50"/>
        <v>24057</v>
      </c>
      <c r="H80" s="17">
        <f t="shared" si="50"/>
        <v>22976</v>
      </c>
      <c r="I80" s="17">
        <f t="shared" si="50"/>
        <v>8100</v>
      </c>
      <c r="J80" s="17">
        <f t="shared" si="50"/>
        <v>22976</v>
      </c>
      <c r="K80" s="17">
        <f t="shared" si="50"/>
        <v>573.63000000000011</v>
      </c>
      <c r="L80" s="17">
        <f t="shared" si="50"/>
        <v>4997.4399999999996</v>
      </c>
      <c r="M80" s="108">
        <f t="shared" si="44"/>
        <v>115.45911577702203</v>
      </c>
      <c r="N80" s="31">
        <f t="shared" si="45"/>
        <v>61.696790123456793</v>
      </c>
    </row>
    <row r="81" spans="1:15" s="30" customFormat="1" x14ac:dyDescent="0.2">
      <c r="A81" s="200">
        <v>321</v>
      </c>
      <c r="B81" s="201"/>
      <c r="C81" s="202"/>
      <c r="D81" s="15" t="s">
        <v>49</v>
      </c>
      <c r="E81" s="17">
        <f>(E82)</f>
        <v>22976</v>
      </c>
      <c r="F81" s="17">
        <f t="shared" ref="F81:L81" si="51">(F82)</f>
        <v>4328.32</v>
      </c>
      <c r="G81" s="17">
        <f t="shared" si="51"/>
        <v>24057</v>
      </c>
      <c r="H81" s="17">
        <f t="shared" si="51"/>
        <v>22976</v>
      </c>
      <c r="I81" s="17">
        <f t="shared" si="51"/>
        <v>7500</v>
      </c>
      <c r="J81" s="17">
        <f t="shared" si="51"/>
        <v>22976</v>
      </c>
      <c r="K81" s="17">
        <f t="shared" si="51"/>
        <v>573.63000000000011</v>
      </c>
      <c r="L81" s="17">
        <f t="shared" si="51"/>
        <v>4997.4399999999996</v>
      </c>
      <c r="M81" s="108">
        <f t="shared" si="44"/>
        <v>115.45911577702203</v>
      </c>
      <c r="N81" s="31">
        <f t="shared" si="45"/>
        <v>66.632533333333328</v>
      </c>
    </row>
    <row r="82" spans="1:15" x14ac:dyDescent="0.2">
      <c r="A82" s="206">
        <v>3211</v>
      </c>
      <c r="B82" s="207"/>
      <c r="C82" s="208"/>
      <c r="D82" s="19" t="s">
        <v>49</v>
      </c>
      <c r="E82" s="20">
        <v>22976</v>
      </c>
      <c r="F82" s="32">
        <v>4328.32</v>
      </c>
      <c r="G82" s="20">
        <v>24057</v>
      </c>
      <c r="H82" s="20">
        <v>22976</v>
      </c>
      <c r="I82" s="20">
        <v>7500</v>
      </c>
      <c r="J82" s="20">
        <v>22976</v>
      </c>
      <c r="K82" s="31">
        <v>573.63000000000011</v>
      </c>
      <c r="L82" s="20">
        <v>4997.4399999999996</v>
      </c>
      <c r="M82" s="108">
        <f t="shared" si="44"/>
        <v>115.45911577702203</v>
      </c>
      <c r="N82" s="31">
        <f t="shared" si="45"/>
        <v>66.632533333333328</v>
      </c>
    </row>
    <row r="83" spans="1:15" s="30" customFormat="1" x14ac:dyDescent="0.2">
      <c r="A83" s="200">
        <v>322</v>
      </c>
      <c r="B83" s="201"/>
      <c r="C83" s="202"/>
      <c r="D83" s="15" t="s">
        <v>51</v>
      </c>
      <c r="E83" s="17">
        <f>(E84)</f>
        <v>0</v>
      </c>
      <c r="F83" s="17">
        <f t="shared" ref="F83:L83" si="52">(F84)</f>
        <v>0</v>
      </c>
      <c r="G83" s="17">
        <f t="shared" si="52"/>
        <v>0</v>
      </c>
      <c r="H83" s="17">
        <f t="shared" si="52"/>
        <v>0</v>
      </c>
      <c r="I83" s="17">
        <f t="shared" si="52"/>
        <v>0</v>
      </c>
      <c r="J83" s="17">
        <f t="shared" si="52"/>
        <v>0</v>
      </c>
      <c r="K83" s="17">
        <f t="shared" si="52"/>
        <v>0</v>
      </c>
      <c r="L83" s="17">
        <f t="shared" si="52"/>
        <v>0</v>
      </c>
      <c r="M83" s="108"/>
      <c r="N83" s="31"/>
    </row>
    <row r="84" spans="1:15" x14ac:dyDescent="0.2">
      <c r="A84" s="206">
        <v>3222</v>
      </c>
      <c r="B84" s="207"/>
      <c r="C84" s="208"/>
      <c r="D84" s="19" t="s">
        <v>99</v>
      </c>
      <c r="E84" s="20"/>
      <c r="F84" s="31"/>
      <c r="G84" s="20"/>
      <c r="H84" s="20"/>
      <c r="I84" s="20"/>
      <c r="J84" s="20"/>
      <c r="K84" s="31">
        <v>0</v>
      </c>
      <c r="L84" s="20"/>
      <c r="M84" s="108"/>
      <c r="N84" s="31"/>
    </row>
    <row r="85" spans="1:15" s="30" customFormat="1" x14ac:dyDescent="0.2">
      <c r="A85" s="200">
        <v>323</v>
      </c>
      <c r="B85" s="201"/>
      <c r="C85" s="202"/>
      <c r="D85" s="15" t="s">
        <v>59</v>
      </c>
      <c r="E85" s="17">
        <f>(E86)</f>
        <v>0</v>
      </c>
      <c r="F85" s="17">
        <f t="shared" ref="F85:L85" si="53">(F86)</f>
        <v>0</v>
      </c>
      <c r="G85" s="17">
        <f t="shared" si="53"/>
        <v>0</v>
      </c>
      <c r="H85" s="17">
        <f t="shared" si="53"/>
        <v>0</v>
      </c>
      <c r="I85" s="17">
        <f t="shared" si="53"/>
        <v>0</v>
      </c>
      <c r="J85" s="17">
        <f t="shared" si="53"/>
        <v>0</v>
      </c>
      <c r="K85" s="17">
        <f t="shared" si="53"/>
        <v>0</v>
      </c>
      <c r="L85" s="17">
        <f t="shared" si="53"/>
        <v>0</v>
      </c>
      <c r="M85" s="108"/>
      <c r="N85" s="31"/>
    </row>
    <row r="86" spans="1:15" x14ac:dyDescent="0.2">
      <c r="A86" s="206">
        <v>3231</v>
      </c>
      <c r="B86" s="207"/>
      <c r="C86" s="208"/>
      <c r="D86" s="19" t="s">
        <v>102</v>
      </c>
      <c r="E86" s="20"/>
      <c r="F86" s="31"/>
      <c r="G86" s="20"/>
      <c r="H86" s="20"/>
      <c r="I86" s="20"/>
      <c r="J86" s="20"/>
      <c r="K86" s="31">
        <v>0</v>
      </c>
      <c r="L86" s="20"/>
      <c r="M86" s="108"/>
      <c r="N86" s="31"/>
    </row>
    <row r="87" spans="1:15" s="30" customFormat="1" ht="25.5" x14ac:dyDescent="0.2">
      <c r="A87" s="200">
        <v>329</v>
      </c>
      <c r="B87" s="201"/>
      <c r="C87" s="202"/>
      <c r="D87" s="15" t="s">
        <v>86</v>
      </c>
      <c r="E87" s="17">
        <f>(E88)</f>
        <v>0</v>
      </c>
      <c r="F87" s="17">
        <f t="shared" ref="F87:L87" si="54">(F88)</f>
        <v>0</v>
      </c>
      <c r="G87" s="17">
        <f t="shared" si="54"/>
        <v>0</v>
      </c>
      <c r="H87" s="17">
        <f t="shared" si="54"/>
        <v>0</v>
      </c>
      <c r="I87" s="17">
        <f t="shared" si="54"/>
        <v>600</v>
      </c>
      <c r="J87" s="17">
        <f t="shared" si="54"/>
        <v>0</v>
      </c>
      <c r="K87" s="17">
        <f t="shared" si="54"/>
        <v>0</v>
      </c>
      <c r="L87" s="17">
        <f t="shared" si="54"/>
        <v>0</v>
      </c>
      <c r="M87" s="108"/>
      <c r="N87" s="31"/>
    </row>
    <row r="88" spans="1:15" ht="25.5" x14ac:dyDescent="0.2">
      <c r="A88" s="206">
        <v>3299</v>
      </c>
      <c r="B88" s="207"/>
      <c r="C88" s="208"/>
      <c r="D88" s="19" t="s">
        <v>86</v>
      </c>
      <c r="E88" s="22"/>
      <c r="F88" s="31"/>
      <c r="G88" s="20"/>
      <c r="H88" s="22"/>
      <c r="I88" s="20">
        <v>600</v>
      </c>
      <c r="J88" s="22"/>
      <c r="K88" s="31">
        <v>0</v>
      </c>
      <c r="L88" s="20"/>
      <c r="M88" s="108"/>
      <c r="N88" s="31"/>
    </row>
    <row r="89" spans="1:15" s="30" customFormat="1" x14ac:dyDescent="0.2">
      <c r="A89" s="200">
        <v>34</v>
      </c>
      <c r="B89" s="201"/>
      <c r="C89" s="202"/>
      <c r="D89" s="15" t="s">
        <v>48</v>
      </c>
      <c r="E89" s="18">
        <f t="shared" ref="E89:L89" si="55">(E90)</f>
        <v>0</v>
      </c>
      <c r="F89" s="18">
        <f t="shared" si="55"/>
        <v>0</v>
      </c>
      <c r="G89" s="18">
        <f t="shared" si="55"/>
        <v>0</v>
      </c>
      <c r="H89" s="18">
        <f t="shared" si="55"/>
        <v>0</v>
      </c>
      <c r="I89" s="18">
        <f t="shared" si="55"/>
        <v>0</v>
      </c>
      <c r="J89" s="18">
        <f t="shared" si="55"/>
        <v>0</v>
      </c>
      <c r="K89" s="18">
        <f t="shared" si="55"/>
        <v>0</v>
      </c>
      <c r="L89" s="18">
        <f t="shared" si="55"/>
        <v>0</v>
      </c>
      <c r="M89" s="108"/>
      <c r="N89" s="31"/>
    </row>
    <row r="90" spans="1:15" s="30" customFormat="1" x14ac:dyDescent="0.2">
      <c r="A90" s="200">
        <v>343</v>
      </c>
      <c r="B90" s="201"/>
      <c r="C90" s="202"/>
      <c r="D90" s="15" t="s">
        <v>46</v>
      </c>
      <c r="E90" s="18">
        <f t="shared" ref="E90:L90" si="56">(E91)</f>
        <v>0</v>
      </c>
      <c r="F90" s="18">
        <f t="shared" si="56"/>
        <v>0</v>
      </c>
      <c r="G90" s="18">
        <f t="shared" si="56"/>
        <v>0</v>
      </c>
      <c r="H90" s="18">
        <f t="shared" si="56"/>
        <v>0</v>
      </c>
      <c r="I90" s="18">
        <f t="shared" si="56"/>
        <v>0</v>
      </c>
      <c r="J90" s="18">
        <f t="shared" si="56"/>
        <v>0</v>
      </c>
      <c r="K90" s="18">
        <f t="shared" si="56"/>
        <v>0</v>
      </c>
      <c r="L90" s="18">
        <f t="shared" si="56"/>
        <v>0</v>
      </c>
      <c r="M90" s="108"/>
      <c r="N90" s="31"/>
    </row>
    <row r="91" spans="1:15" x14ac:dyDescent="0.2">
      <c r="A91" s="206">
        <v>3434</v>
      </c>
      <c r="B91" s="207"/>
      <c r="C91" s="208"/>
      <c r="D91" s="19" t="s">
        <v>69</v>
      </c>
      <c r="E91" s="22"/>
      <c r="F91" s="31"/>
      <c r="G91" s="20"/>
      <c r="H91" s="22"/>
      <c r="I91" s="20"/>
      <c r="J91" s="22"/>
      <c r="K91" s="31">
        <v>0</v>
      </c>
      <c r="L91" s="20"/>
      <c r="M91" s="108"/>
      <c r="N91" s="31"/>
    </row>
    <row r="92" spans="1:15" ht="25.5" x14ac:dyDescent="0.2">
      <c r="A92" s="171" t="s">
        <v>157</v>
      </c>
      <c r="B92" s="172" t="s">
        <v>158</v>
      </c>
      <c r="C92" s="173"/>
      <c r="D92" s="173" t="s">
        <v>160</v>
      </c>
      <c r="E92" s="18"/>
      <c r="F92" s="31"/>
      <c r="G92" s="17"/>
      <c r="H92" s="18"/>
      <c r="I92" s="17">
        <v>3229.6</v>
      </c>
      <c r="J92" s="18"/>
      <c r="K92" s="31"/>
      <c r="L92" s="17">
        <v>3229.6</v>
      </c>
      <c r="M92" s="108"/>
      <c r="N92" s="31"/>
      <c r="O92" s="30"/>
    </row>
    <row r="93" spans="1:15" x14ac:dyDescent="0.2">
      <c r="A93" s="174">
        <v>3237</v>
      </c>
      <c r="B93" s="175"/>
      <c r="C93" s="176"/>
      <c r="D93" s="176" t="s">
        <v>159</v>
      </c>
      <c r="E93" s="22"/>
      <c r="F93" s="31"/>
      <c r="G93" s="20"/>
      <c r="H93" s="22"/>
      <c r="I93" s="20">
        <v>330</v>
      </c>
      <c r="J93" s="22"/>
      <c r="K93" s="31"/>
      <c r="L93" s="20">
        <v>330</v>
      </c>
      <c r="M93" s="108"/>
      <c r="N93" s="31"/>
    </row>
    <row r="94" spans="1:15" x14ac:dyDescent="0.2">
      <c r="A94" s="174">
        <v>3221</v>
      </c>
      <c r="B94" s="175"/>
      <c r="C94" s="176"/>
      <c r="D94" s="176" t="s">
        <v>161</v>
      </c>
      <c r="E94" s="22"/>
      <c r="F94" s="31"/>
      <c r="G94" s="20"/>
      <c r="H94" s="22"/>
      <c r="I94" s="20">
        <v>210</v>
      </c>
      <c r="J94" s="22"/>
      <c r="K94" s="31"/>
      <c r="L94" s="20">
        <v>210</v>
      </c>
      <c r="M94" s="108"/>
      <c r="N94" s="31"/>
    </row>
    <row r="95" spans="1:15" x14ac:dyDescent="0.2">
      <c r="A95" s="174">
        <v>3222</v>
      </c>
      <c r="B95" s="175"/>
      <c r="C95" s="176"/>
      <c r="D95" s="176" t="s">
        <v>99</v>
      </c>
      <c r="E95" s="22"/>
      <c r="F95" s="31"/>
      <c r="G95" s="20"/>
      <c r="H95" s="22"/>
      <c r="I95" s="20">
        <v>1699.6</v>
      </c>
      <c r="J95" s="22"/>
      <c r="K95" s="31"/>
      <c r="L95" s="20">
        <v>1699.6</v>
      </c>
      <c r="M95" s="108"/>
      <c r="N95" s="31"/>
    </row>
    <row r="96" spans="1:15" x14ac:dyDescent="0.2">
      <c r="A96" s="174">
        <v>3225</v>
      </c>
      <c r="B96" s="175"/>
      <c r="C96" s="176"/>
      <c r="D96" s="176" t="s">
        <v>58</v>
      </c>
      <c r="E96" s="22"/>
      <c r="F96" s="31"/>
      <c r="G96" s="20"/>
      <c r="H96" s="22"/>
      <c r="I96" s="20">
        <v>440</v>
      </c>
      <c r="J96" s="22"/>
      <c r="K96" s="31"/>
      <c r="L96" s="20">
        <v>440</v>
      </c>
      <c r="M96" s="108"/>
      <c r="N96" s="31"/>
    </row>
    <row r="97" spans="1:14" x14ac:dyDescent="0.2">
      <c r="A97" s="174">
        <v>3231</v>
      </c>
      <c r="B97" s="175"/>
      <c r="C97" s="176"/>
      <c r="D97" s="176" t="s">
        <v>62</v>
      </c>
      <c r="E97" s="22"/>
      <c r="F97" s="31"/>
      <c r="G97" s="20"/>
      <c r="H97" s="22"/>
      <c r="I97" s="20">
        <v>550</v>
      </c>
      <c r="J97" s="22"/>
      <c r="K97" s="31"/>
      <c r="L97" s="20">
        <v>550</v>
      </c>
      <c r="M97" s="108"/>
      <c r="N97" s="31"/>
    </row>
    <row r="98" spans="1:14" x14ac:dyDescent="0.2">
      <c r="A98" s="174"/>
      <c r="B98" s="175"/>
      <c r="C98" s="176"/>
      <c r="D98" s="176"/>
      <c r="E98" s="22"/>
      <c r="F98" s="31"/>
      <c r="G98" s="20"/>
      <c r="H98" s="22"/>
      <c r="I98" s="20"/>
      <c r="J98" s="22"/>
      <c r="K98" s="31"/>
      <c r="L98" s="20"/>
      <c r="M98" s="108"/>
      <c r="N98" s="31"/>
    </row>
    <row r="99" spans="1:14" s="30" customFormat="1" ht="25.5" x14ac:dyDescent="0.2">
      <c r="A99" s="216" t="s">
        <v>127</v>
      </c>
      <c r="B99" s="217"/>
      <c r="C99" s="218"/>
      <c r="D99" s="130" t="s">
        <v>82</v>
      </c>
      <c r="E99" s="126"/>
      <c r="F99" s="125"/>
      <c r="G99" s="126"/>
      <c r="H99" s="126"/>
      <c r="I99" s="126"/>
      <c r="J99" s="126"/>
      <c r="K99" s="125">
        <f t="shared" ref="K99" si="57">L99-I99</f>
        <v>0</v>
      </c>
      <c r="L99" s="126"/>
      <c r="M99" s="127"/>
      <c r="N99" s="125"/>
    </row>
    <row r="100" spans="1:14" s="30" customFormat="1" x14ac:dyDescent="0.2">
      <c r="A100" s="200">
        <v>3</v>
      </c>
      <c r="B100" s="201"/>
      <c r="C100" s="202"/>
      <c r="D100" s="15" t="s">
        <v>17</v>
      </c>
      <c r="E100" s="17">
        <f>(E101+E116)</f>
        <v>340200</v>
      </c>
      <c r="F100" s="17">
        <f t="shared" ref="F100:L100" si="58">(F101+F116)</f>
        <v>20227.57</v>
      </c>
      <c r="G100" s="17">
        <f t="shared" si="58"/>
        <v>323820</v>
      </c>
      <c r="H100" s="17">
        <f t="shared" si="58"/>
        <v>340200</v>
      </c>
      <c r="I100" s="17">
        <f t="shared" si="58"/>
        <v>34284.199999999997</v>
      </c>
      <c r="J100" s="17">
        <f t="shared" si="58"/>
        <v>340200</v>
      </c>
      <c r="K100" s="17">
        <f t="shared" si="58"/>
        <v>-2172.7319463799868</v>
      </c>
      <c r="L100" s="17">
        <f t="shared" si="58"/>
        <v>20486.899999999998</v>
      </c>
      <c r="M100" s="108">
        <f t="shared" si="44"/>
        <v>101.28206205688572</v>
      </c>
      <c r="N100" s="31">
        <f t="shared" si="45"/>
        <v>59.756097560975604</v>
      </c>
    </row>
    <row r="101" spans="1:14" s="30" customFormat="1" x14ac:dyDescent="0.2">
      <c r="A101" s="200">
        <v>32</v>
      </c>
      <c r="B101" s="201"/>
      <c r="C101" s="202"/>
      <c r="D101" s="15" t="s">
        <v>26</v>
      </c>
      <c r="E101" s="17">
        <f>(E102+E104+E110+E114)</f>
        <v>340200</v>
      </c>
      <c r="F101" s="17">
        <f t="shared" ref="F101:L101" si="59">(F102+F104+F110+F114)</f>
        <v>20227.57</v>
      </c>
      <c r="G101" s="17">
        <f t="shared" si="59"/>
        <v>323820</v>
      </c>
      <c r="H101" s="17">
        <f t="shared" si="59"/>
        <v>340200</v>
      </c>
      <c r="I101" s="17">
        <v>34284.199999999997</v>
      </c>
      <c r="J101" s="17">
        <f t="shared" si="59"/>
        <v>340200</v>
      </c>
      <c r="K101" s="17">
        <f t="shared" si="59"/>
        <v>-2172.7319463799868</v>
      </c>
      <c r="L101" s="17">
        <f t="shared" si="59"/>
        <v>20486.899999999998</v>
      </c>
      <c r="M101" s="108">
        <f t="shared" si="44"/>
        <v>101.28206205688572</v>
      </c>
      <c r="N101" s="31">
        <f t="shared" si="45"/>
        <v>59.756097560975604</v>
      </c>
    </row>
    <row r="102" spans="1:14" s="30" customFormat="1" x14ac:dyDescent="0.2">
      <c r="A102" s="200">
        <v>321</v>
      </c>
      <c r="B102" s="201"/>
      <c r="C102" s="202"/>
      <c r="D102" s="21" t="s">
        <v>94</v>
      </c>
      <c r="E102" s="17">
        <f>(E103)</f>
        <v>2020</v>
      </c>
      <c r="F102" s="17"/>
      <c r="G102" s="17">
        <f t="shared" ref="G102:K102" si="60">(G103)</f>
        <v>0</v>
      </c>
      <c r="H102" s="17">
        <f t="shared" si="60"/>
        <v>2020</v>
      </c>
      <c r="I102" s="17"/>
      <c r="J102" s="17">
        <f t="shared" si="60"/>
        <v>2020</v>
      </c>
      <c r="K102" s="17">
        <f t="shared" si="60"/>
        <v>-210.2</v>
      </c>
      <c r="L102" s="17"/>
      <c r="M102" s="108"/>
      <c r="N102" s="31"/>
    </row>
    <row r="103" spans="1:14" x14ac:dyDescent="0.2">
      <c r="A103" s="206">
        <v>3211</v>
      </c>
      <c r="B103" s="207"/>
      <c r="C103" s="208"/>
      <c r="D103" s="19" t="s">
        <v>49</v>
      </c>
      <c r="E103" s="20">
        <v>2020</v>
      </c>
      <c r="F103" s="31"/>
      <c r="G103" s="20"/>
      <c r="H103" s="20">
        <v>2020</v>
      </c>
      <c r="I103" s="20"/>
      <c r="J103" s="20">
        <v>2020</v>
      </c>
      <c r="K103" s="31">
        <v>-210.2</v>
      </c>
      <c r="L103" s="20"/>
      <c r="M103" s="108"/>
      <c r="N103" s="31"/>
    </row>
    <row r="104" spans="1:14" s="30" customFormat="1" x14ac:dyDescent="0.2">
      <c r="A104" s="200">
        <v>322</v>
      </c>
      <c r="B104" s="201"/>
      <c r="C104" s="202"/>
      <c r="D104" s="15" t="s">
        <v>51</v>
      </c>
      <c r="E104" s="17">
        <f t="shared" ref="E104:L104" si="61">(E105+E106+E107+E108+E109)</f>
        <v>290480</v>
      </c>
      <c r="F104" s="17">
        <f t="shared" si="61"/>
        <v>18937.149999999998</v>
      </c>
      <c r="G104" s="17">
        <f t="shared" si="61"/>
        <v>300018.63</v>
      </c>
      <c r="H104" s="17">
        <f t="shared" si="61"/>
        <v>290480</v>
      </c>
      <c r="I104" s="17">
        <f t="shared" si="61"/>
        <v>30780.2</v>
      </c>
      <c r="J104" s="17">
        <f t="shared" si="61"/>
        <v>290480</v>
      </c>
      <c r="K104" s="17">
        <f t="shared" si="61"/>
        <v>1335.5889621076371</v>
      </c>
      <c r="L104" s="17">
        <f t="shared" si="61"/>
        <v>17092.439999999999</v>
      </c>
      <c r="M104" s="108">
        <f t="shared" si="44"/>
        <v>90.258777059906066</v>
      </c>
      <c r="N104" s="31">
        <f t="shared" si="45"/>
        <v>55.530633329218126</v>
      </c>
    </row>
    <row r="105" spans="1:14" x14ac:dyDescent="0.2">
      <c r="A105" s="206">
        <v>3221</v>
      </c>
      <c r="B105" s="207"/>
      <c r="C105" s="208"/>
      <c r="D105" s="19" t="s">
        <v>53</v>
      </c>
      <c r="E105" s="20">
        <v>25200</v>
      </c>
      <c r="F105" s="32">
        <v>992.82</v>
      </c>
      <c r="G105" s="20">
        <v>23428.83</v>
      </c>
      <c r="H105" s="20">
        <v>25200</v>
      </c>
      <c r="I105" s="20">
        <v>2520</v>
      </c>
      <c r="J105" s="20">
        <v>25200</v>
      </c>
      <c r="K105" s="31">
        <v>-344.61477204857647</v>
      </c>
      <c r="L105" s="20">
        <v>1609.8</v>
      </c>
      <c r="M105" s="108">
        <f t="shared" si="44"/>
        <v>162.14419532241493</v>
      </c>
      <c r="N105" s="31">
        <f t="shared" si="45"/>
        <v>63.88095238095238</v>
      </c>
    </row>
    <row r="106" spans="1:14" x14ac:dyDescent="0.2">
      <c r="A106" s="206">
        <v>3222</v>
      </c>
      <c r="B106" s="207"/>
      <c r="C106" s="208"/>
      <c r="D106" s="19" t="s">
        <v>54</v>
      </c>
      <c r="E106" s="20">
        <v>102300</v>
      </c>
      <c r="F106" s="32">
        <v>8480.56</v>
      </c>
      <c r="G106" s="20">
        <v>120429.8</v>
      </c>
      <c r="H106" s="20">
        <v>102300</v>
      </c>
      <c r="I106" s="20">
        <v>13961.2</v>
      </c>
      <c r="J106" s="20">
        <v>102300</v>
      </c>
      <c r="K106" s="31">
        <v>2952.0299999999988</v>
      </c>
      <c r="L106" s="20">
        <v>8050.65</v>
      </c>
      <c r="M106" s="108">
        <f t="shared" si="44"/>
        <v>94.93064137273953</v>
      </c>
      <c r="N106" s="31">
        <f t="shared" si="45"/>
        <v>57.664455777440324</v>
      </c>
    </row>
    <row r="107" spans="1:14" x14ac:dyDescent="0.2">
      <c r="A107" s="206">
        <v>3223</v>
      </c>
      <c r="B107" s="207"/>
      <c r="C107" s="208"/>
      <c r="D107" s="19" t="s">
        <v>55</v>
      </c>
      <c r="E107" s="20">
        <v>148500</v>
      </c>
      <c r="F107" s="32">
        <v>9366.51</v>
      </c>
      <c r="G107" s="20">
        <v>150200</v>
      </c>
      <c r="H107" s="20">
        <v>148500</v>
      </c>
      <c r="I107" s="20">
        <v>14041</v>
      </c>
      <c r="J107" s="20">
        <v>148500</v>
      </c>
      <c r="K107" s="31">
        <v>0</v>
      </c>
      <c r="L107" s="20">
        <v>7273.11</v>
      </c>
      <c r="M107" s="108">
        <f t="shared" si="44"/>
        <v>77.650159984882308</v>
      </c>
      <c r="N107" s="31">
        <f t="shared" si="45"/>
        <v>51.799088384018233</v>
      </c>
    </row>
    <row r="108" spans="1:14" x14ac:dyDescent="0.2">
      <c r="A108" s="206">
        <v>3224</v>
      </c>
      <c r="B108" s="207"/>
      <c r="C108" s="208"/>
      <c r="D108" s="19" t="s">
        <v>57</v>
      </c>
      <c r="E108" s="20">
        <v>10859</v>
      </c>
      <c r="F108" s="32">
        <v>97.26</v>
      </c>
      <c r="G108" s="20">
        <v>5960</v>
      </c>
      <c r="H108" s="20">
        <v>10859</v>
      </c>
      <c r="I108" s="20">
        <v>258</v>
      </c>
      <c r="J108" s="20">
        <v>10859</v>
      </c>
      <c r="K108" s="31">
        <v>-791.23697657442426</v>
      </c>
      <c r="L108" s="20">
        <v>158.88</v>
      </c>
      <c r="M108" s="108">
        <f t="shared" si="44"/>
        <v>163.35595311536088</v>
      </c>
      <c r="N108" s="31">
        <f t="shared" si="45"/>
        <v>61.581395348837212</v>
      </c>
    </row>
    <row r="109" spans="1:14" x14ac:dyDescent="0.2">
      <c r="A109" s="206">
        <v>3225</v>
      </c>
      <c r="B109" s="207"/>
      <c r="C109" s="208"/>
      <c r="D109" s="19" t="s">
        <v>58</v>
      </c>
      <c r="E109" s="20">
        <v>3621</v>
      </c>
      <c r="F109" s="31"/>
      <c r="G109" s="20"/>
      <c r="H109" s="20">
        <v>3621</v>
      </c>
      <c r="I109" s="20"/>
      <c r="J109" s="20">
        <v>3621</v>
      </c>
      <c r="K109" s="31">
        <v>-480.5892892693609</v>
      </c>
      <c r="L109" s="20"/>
      <c r="M109" s="108"/>
      <c r="N109" s="31"/>
    </row>
    <row r="110" spans="1:14" s="30" customFormat="1" x14ac:dyDescent="0.2">
      <c r="A110" s="200">
        <v>323</v>
      </c>
      <c r="B110" s="201"/>
      <c r="C110" s="202"/>
      <c r="D110" s="15" t="s">
        <v>59</v>
      </c>
      <c r="E110" s="17">
        <f t="shared" ref="E110:L110" si="62">(E111+E112+E113)</f>
        <v>47700</v>
      </c>
      <c r="F110" s="17">
        <f t="shared" si="62"/>
        <v>1290.42</v>
      </c>
      <c r="G110" s="17">
        <f t="shared" si="62"/>
        <v>23801.37</v>
      </c>
      <c r="H110" s="17">
        <f t="shared" si="62"/>
        <v>47700</v>
      </c>
      <c r="I110" s="17">
        <f t="shared" si="62"/>
        <v>3504</v>
      </c>
      <c r="J110" s="17">
        <f t="shared" si="62"/>
        <v>47700</v>
      </c>
      <c r="K110" s="17">
        <f t="shared" si="62"/>
        <v>-3298.1209084876236</v>
      </c>
      <c r="L110" s="17">
        <f t="shared" si="62"/>
        <v>3394.46</v>
      </c>
      <c r="M110" s="108">
        <f t="shared" si="44"/>
        <v>263.05078966538025</v>
      </c>
      <c r="N110" s="31">
        <f t="shared" si="45"/>
        <v>96.873858447488587</v>
      </c>
    </row>
    <row r="111" spans="1:14" ht="25.5" x14ac:dyDescent="0.2">
      <c r="A111" s="206">
        <v>3232</v>
      </c>
      <c r="B111" s="207"/>
      <c r="C111" s="208"/>
      <c r="D111" s="19" t="s">
        <v>83</v>
      </c>
      <c r="E111" s="20">
        <v>25300</v>
      </c>
      <c r="F111" s="32">
        <v>505.6</v>
      </c>
      <c r="G111" s="20">
        <v>8560.3799999999992</v>
      </c>
      <c r="H111" s="20">
        <v>25300</v>
      </c>
      <c r="I111" s="20">
        <v>1852</v>
      </c>
      <c r="J111" s="20">
        <v>25300</v>
      </c>
      <c r="K111" s="32">
        <v>-2125.13</v>
      </c>
      <c r="L111" s="20">
        <v>1800.33</v>
      </c>
      <c r="M111" s="108">
        <f t="shared" si="44"/>
        <v>356.07792721518985</v>
      </c>
      <c r="N111" s="31">
        <f t="shared" si="45"/>
        <v>97.210043196544277</v>
      </c>
    </row>
    <row r="112" spans="1:14" x14ac:dyDescent="0.2">
      <c r="A112" s="206">
        <v>3234</v>
      </c>
      <c r="B112" s="207"/>
      <c r="C112" s="208"/>
      <c r="D112" s="19" t="s">
        <v>66</v>
      </c>
      <c r="E112" s="20">
        <v>22400</v>
      </c>
      <c r="F112" s="32">
        <v>784.82</v>
      </c>
      <c r="G112" s="20">
        <v>15240.99</v>
      </c>
      <c r="H112" s="20">
        <v>22400</v>
      </c>
      <c r="I112" s="20">
        <v>1652</v>
      </c>
      <c r="J112" s="20">
        <v>22400</v>
      </c>
      <c r="K112" s="32">
        <v>-1172.9909084876235</v>
      </c>
      <c r="L112" s="20">
        <v>1594.13</v>
      </c>
      <c r="M112" s="108">
        <f t="shared" si="44"/>
        <v>203.12046074259067</v>
      </c>
      <c r="N112" s="31">
        <f t="shared" si="45"/>
        <v>96.49697336561745</v>
      </c>
    </row>
    <row r="113" spans="1:17" x14ac:dyDescent="0.2">
      <c r="A113" s="206">
        <v>3238</v>
      </c>
      <c r="B113" s="207"/>
      <c r="C113" s="208"/>
      <c r="D113" s="19" t="s">
        <v>84</v>
      </c>
      <c r="E113" s="20"/>
      <c r="F113" s="31"/>
      <c r="G113" s="20"/>
      <c r="H113" s="20"/>
      <c r="I113" s="20"/>
      <c r="J113" s="20"/>
      <c r="K113" s="31">
        <v>0</v>
      </c>
      <c r="L113" s="20"/>
      <c r="M113" s="108"/>
      <c r="N113" s="31"/>
    </row>
    <row r="114" spans="1:17" s="30" customFormat="1" ht="25.5" x14ac:dyDescent="0.2">
      <c r="A114" s="222">
        <v>329</v>
      </c>
      <c r="B114" s="223"/>
      <c r="C114" s="224"/>
      <c r="D114" s="142" t="s">
        <v>86</v>
      </c>
      <c r="E114" s="152">
        <v>0</v>
      </c>
      <c r="F114" s="144">
        <v>0</v>
      </c>
      <c r="G114" s="152">
        <v>0</v>
      </c>
      <c r="H114" s="152">
        <v>0</v>
      </c>
      <c r="I114" s="152">
        <v>0</v>
      </c>
      <c r="J114" s="152">
        <v>0</v>
      </c>
      <c r="K114" s="144">
        <v>0</v>
      </c>
      <c r="L114" s="152">
        <v>0</v>
      </c>
      <c r="M114" s="145"/>
      <c r="N114" s="144"/>
    </row>
    <row r="115" spans="1:17" x14ac:dyDescent="0.2">
      <c r="A115" s="206">
        <v>3292</v>
      </c>
      <c r="B115" s="207"/>
      <c r="C115" s="208"/>
      <c r="D115" s="19" t="s">
        <v>70</v>
      </c>
      <c r="E115" s="20">
        <v>0</v>
      </c>
      <c r="F115" s="32">
        <v>0</v>
      </c>
      <c r="G115" s="20">
        <v>0</v>
      </c>
      <c r="H115" s="20">
        <v>0</v>
      </c>
      <c r="I115" s="20">
        <v>0</v>
      </c>
      <c r="J115" s="20">
        <v>0</v>
      </c>
      <c r="K115" s="32">
        <v>0</v>
      </c>
      <c r="L115" s="20">
        <v>0</v>
      </c>
      <c r="M115" s="108"/>
      <c r="N115" s="31"/>
      <c r="Q115" s="29" t="s">
        <v>134</v>
      </c>
    </row>
    <row r="116" spans="1:17" s="30" customFormat="1" x14ac:dyDescent="0.2">
      <c r="A116" s="200">
        <v>34</v>
      </c>
      <c r="B116" s="201"/>
      <c r="C116" s="202"/>
      <c r="D116" s="15" t="s">
        <v>48</v>
      </c>
      <c r="E116" s="17">
        <v>0</v>
      </c>
      <c r="F116" s="31">
        <v>0</v>
      </c>
      <c r="G116" s="17">
        <v>0</v>
      </c>
      <c r="H116" s="17">
        <v>0</v>
      </c>
      <c r="I116" s="17">
        <v>0</v>
      </c>
      <c r="J116" s="17">
        <v>0</v>
      </c>
      <c r="K116" s="31">
        <v>0</v>
      </c>
      <c r="L116" s="17">
        <v>0</v>
      </c>
      <c r="M116" s="108"/>
      <c r="N116" s="31"/>
    </row>
    <row r="117" spans="1:17" s="30" customFormat="1" x14ac:dyDescent="0.2">
      <c r="A117" s="200">
        <v>343</v>
      </c>
      <c r="B117" s="201"/>
      <c r="C117" s="202"/>
      <c r="D117" s="15" t="s">
        <v>46</v>
      </c>
      <c r="E117" s="17">
        <v>0</v>
      </c>
      <c r="F117" s="31">
        <v>0</v>
      </c>
      <c r="G117" s="17">
        <v>0</v>
      </c>
      <c r="H117" s="17">
        <v>0</v>
      </c>
      <c r="I117" s="17">
        <v>0</v>
      </c>
      <c r="J117" s="17">
        <v>0</v>
      </c>
      <c r="K117" s="31">
        <v>0</v>
      </c>
      <c r="L117" s="17">
        <v>0</v>
      </c>
      <c r="M117" s="108"/>
      <c r="N117" s="31"/>
    </row>
    <row r="118" spans="1:17" s="30" customFormat="1" ht="25.5" x14ac:dyDescent="0.2">
      <c r="A118" s="200" t="s">
        <v>126</v>
      </c>
      <c r="B118" s="201"/>
      <c r="C118" s="202"/>
      <c r="D118" s="15" t="s">
        <v>85</v>
      </c>
      <c r="E118" s="141"/>
      <c r="F118" s="138"/>
      <c r="G118" s="141">
        <v>0</v>
      </c>
      <c r="H118" s="141"/>
      <c r="I118" s="141"/>
      <c r="J118" s="141"/>
      <c r="K118" s="138">
        <v>842.79</v>
      </c>
      <c r="L118" s="141"/>
      <c r="M118" s="108"/>
      <c r="N118" s="31"/>
    </row>
    <row r="119" spans="1:17" s="30" customFormat="1" x14ac:dyDescent="0.2">
      <c r="A119" s="200">
        <v>3</v>
      </c>
      <c r="B119" s="201"/>
      <c r="C119" s="202"/>
      <c r="D119" s="15" t="s">
        <v>17</v>
      </c>
      <c r="E119" s="17">
        <f>E120+E121</f>
        <v>6350</v>
      </c>
      <c r="F119" s="17">
        <f t="shared" ref="F119:L119" si="63">F120+F121</f>
        <v>0</v>
      </c>
      <c r="G119" s="17">
        <f t="shared" si="63"/>
        <v>5105.99</v>
      </c>
      <c r="H119" s="17">
        <f t="shared" si="63"/>
        <v>6350</v>
      </c>
      <c r="I119" s="17">
        <f t="shared" si="63"/>
        <v>0</v>
      </c>
      <c r="J119" s="17">
        <f t="shared" si="63"/>
        <v>6350</v>
      </c>
      <c r="K119" s="17">
        <f t="shared" si="63"/>
        <v>1.6656712455187517E-4</v>
      </c>
      <c r="L119" s="17">
        <f t="shared" si="63"/>
        <v>0</v>
      </c>
      <c r="M119" s="108" t="e">
        <f t="shared" si="44"/>
        <v>#DIV/0!</v>
      </c>
      <c r="N119" s="31" t="e">
        <f t="shared" si="45"/>
        <v>#DIV/0!</v>
      </c>
    </row>
    <row r="120" spans="1:17" s="30" customFormat="1" x14ac:dyDescent="0.2">
      <c r="A120" s="200">
        <v>32</v>
      </c>
      <c r="B120" s="201"/>
      <c r="C120" s="202"/>
      <c r="D120" s="15" t="s">
        <v>26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08"/>
      <c r="N120" s="31"/>
    </row>
    <row r="121" spans="1:17" s="30" customFormat="1" x14ac:dyDescent="0.2">
      <c r="A121" s="200">
        <v>322</v>
      </c>
      <c r="B121" s="201"/>
      <c r="C121" s="202"/>
      <c r="D121" s="15" t="s">
        <v>103</v>
      </c>
      <c r="E121" s="17">
        <f>E122</f>
        <v>6350</v>
      </c>
      <c r="F121" s="17">
        <f t="shared" ref="F121:L121" si="64">F122</f>
        <v>0</v>
      </c>
      <c r="G121" s="17">
        <f t="shared" si="64"/>
        <v>5105.99</v>
      </c>
      <c r="H121" s="17">
        <f t="shared" si="64"/>
        <v>6350</v>
      </c>
      <c r="I121" s="17">
        <f t="shared" si="64"/>
        <v>0</v>
      </c>
      <c r="J121" s="17">
        <f t="shared" si="64"/>
        <v>6350</v>
      </c>
      <c r="K121" s="17">
        <f t="shared" si="64"/>
        <v>1.6656712455187517E-4</v>
      </c>
      <c r="L121" s="17">
        <f t="shared" si="64"/>
        <v>0</v>
      </c>
      <c r="M121" s="108" t="e">
        <f t="shared" ref="M121" si="65">L121/F121*100</f>
        <v>#DIV/0!</v>
      </c>
      <c r="N121" s="31" t="e">
        <f t="shared" ref="N121" si="66">L121/I121*100</f>
        <v>#DIV/0!</v>
      </c>
    </row>
    <row r="122" spans="1:17" x14ac:dyDescent="0.2">
      <c r="A122" s="206">
        <v>3222</v>
      </c>
      <c r="B122" s="207"/>
      <c r="C122" s="208"/>
      <c r="D122" s="19" t="s">
        <v>51</v>
      </c>
      <c r="E122" s="20">
        <v>6350</v>
      </c>
      <c r="F122" s="31"/>
      <c r="G122" s="20">
        <v>5105.99</v>
      </c>
      <c r="H122" s="20">
        <v>6350</v>
      </c>
      <c r="I122" s="20"/>
      <c r="J122" s="20">
        <v>6350</v>
      </c>
      <c r="K122" s="31">
        <v>1.6656712455187517E-4</v>
      </c>
      <c r="L122" s="20"/>
      <c r="M122" s="108" t="e">
        <f t="shared" si="44"/>
        <v>#DIV/0!</v>
      </c>
      <c r="N122" s="31" t="e">
        <f t="shared" si="45"/>
        <v>#DIV/0!</v>
      </c>
    </row>
    <row r="123" spans="1:17" s="30" customFormat="1" x14ac:dyDescent="0.2">
      <c r="A123" s="200">
        <v>34</v>
      </c>
      <c r="B123" s="201"/>
      <c r="C123" s="202"/>
      <c r="D123" s="15" t="s">
        <v>48</v>
      </c>
      <c r="E123" s="17">
        <f>E124</f>
        <v>0</v>
      </c>
      <c r="F123" s="17">
        <f t="shared" ref="F123:K123" si="67">F124</f>
        <v>0</v>
      </c>
      <c r="G123" s="17">
        <f t="shared" si="67"/>
        <v>0</v>
      </c>
      <c r="H123" s="17">
        <f t="shared" si="67"/>
        <v>0</v>
      </c>
      <c r="I123" s="17">
        <f t="shared" si="67"/>
        <v>0</v>
      </c>
      <c r="J123" s="17">
        <f t="shared" si="67"/>
        <v>0</v>
      </c>
      <c r="K123" s="17">
        <f t="shared" si="67"/>
        <v>0</v>
      </c>
      <c r="L123" s="17"/>
      <c r="M123" s="108"/>
      <c r="N123" s="31"/>
    </row>
    <row r="124" spans="1:17" s="30" customFormat="1" ht="13.5" thickBot="1" x14ac:dyDescent="0.25">
      <c r="A124" s="219">
        <v>343</v>
      </c>
      <c r="B124" s="220"/>
      <c r="C124" s="221"/>
      <c r="D124" s="23" t="s">
        <v>46</v>
      </c>
      <c r="E124" s="42">
        <v>0</v>
      </c>
      <c r="F124" s="31">
        <v>0</v>
      </c>
      <c r="G124" s="17">
        <v>0</v>
      </c>
      <c r="H124" s="42"/>
      <c r="I124" s="17">
        <v>0</v>
      </c>
      <c r="J124" s="42"/>
      <c r="K124" s="31">
        <v>0</v>
      </c>
      <c r="L124" s="17">
        <v>0</v>
      </c>
      <c r="M124" s="108"/>
      <c r="N124" s="31"/>
    </row>
    <row r="125" spans="1:17" s="30" customFormat="1" ht="25.5" x14ac:dyDescent="0.2">
      <c r="A125" s="213" t="s">
        <v>135</v>
      </c>
      <c r="B125" s="214"/>
      <c r="C125" s="215"/>
      <c r="D125" s="128" t="s">
        <v>39</v>
      </c>
      <c r="E125" s="129"/>
      <c r="F125" s="125"/>
      <c r="G125" s="126"/>
      <c r="H125" s="129"/>
      <c r="I125" s="126"/>
      <c r="J125" s="129"/>
      <c r="K125" s="125"/>
      <c r="L125" s="126"/>
      <c r="M125" s="127"/>
      <c r="N125" s="125"/>
    </row>
    <row r="126" spans="1:17" s="30" customFormat="1" x14ac:dyDescent="0.2">
      <c r="A126" s="200" t="s">
        <v>136</v>
      </c>
      <c r="B126" s="201"/>
      <c r="C126" s="202"/>
      <c r="D126" s="15" t="s">
        <v>38</v>
      </c>
      <c r="E126" s="17"/>
      <c r="F126" s="31"/>
      <c r="G126" s="17"/>
      <c r="H126" s="17"/>
      <c r="I126" s="17"/>
      <c r="J126" s="17"/>
      <c r="K126" s="31">
        <v>0</v>
      </c>
      <c r="L126" s="17"/>
      <c r="M126" s="108"/>
      <c r="N126" s="31"/>
    </row>
    <row r="127" spans="1:17" s="30" customFormat="1" x14ac:dyDescent="0.2">
      <c r="A127" s="210" t="s">
        <v>137</v>
      </c>
      <c r="B127" s="211"/>
      <c r="C127" s="212"/>
      <c r="D127" s="16" t="s">
        <v>87</v>
      </c>
      <c r="E127" s="17"/>
      <c r="F127" s="31"/>
      <c r="G127" s="17"/>
      <c r="H127" s="17"/>
      <c r="I127" s="17"/>
      <c r="J127" s="17"/>
      <c r="K127" s="31">
        <v>0</v>
      </c>
      <c r="L127" s="17"/>
      <c r="M127" s="108"/>
      <c r="N127" s="31"/>
    </row>
    <row r="128" spans="1:17" s="30" customFormat="1" x14ac:dyDescent="0.2">
      <c r="A128" s="200">
        <v>3</v>
      </c>
      <c r="B128" s="201"/>
      <c r="C128" s="202"/>
      <c r="D128" s="15" t="s">
        <v>17</v>
      </c>
      <c r="E128" s="17">
        <f>E130+E157</f>
        <v>286542</v>
      </c>
      <c r="F128" s="17">
        <f>F130+F157</f>
        <v>38239.47</v>
      </c>
      <c r="G128" s="17">
        <f>G130+G157</f>
        <v>360930.42</v>
      </c>
      <c r="H128" s="17">
        <f>H130+H157</f>
        <v>290852</v>
      </c>
      <c r="I128" s="17">
        <v>63771</v>
      </c>
      <c r="J128" s="17">
        <f>J130+J157</f>
        <v>290852</v>
      </c>
      <c r="K128" s="17">
        <f>K130+K157</f>
        <v>17547.691136770856</v>
      </c>
      <c r="L128" s="17">
        <f>L130+L157</f>
        <v>32939.72</v>
      </c>
      <c r="M128" s="108">
        <f t="shared" si="44"/>
        <v>86.140629041145189</v>
      </c>
      <c r="N128" s="31">
        <f t="shared" si="45"/>
        <v>51.653133869627268</v>
      </c>
    </row>
    <row r="129" spans="1:17" s="30" customFormat="1" x14ac:dyDescent="0.2">
      <c r="A129" s="104">
        <v>3121</v>
      </c>
      <c r="B129" s="105"/>
      <c r="C129" s="15"/>
      <c r="D129" s="15" t="s">
        <v>80</v>
      </c>
      <c r="E129" s="141"/>
      <c r="F129" s="138"/>
      <c r="G129" s="141">
        <v>1500</v>
      </c>
      <c r="H129" s="141"/>
      <c r="I129" s="141"/>
      <c r="J129" s="141"/>
      <c r="K129" s="138"/>
      <c r="L129" s="141"/>
      <c r="M129" s="108"/>
      <c r="N129" s="31"/>
    </row>
    <row r="130" spans="1:17" s="30" customFormat="1" x14ac:dyDescent="0.2">
      <c r="A130" s="200">
        <v>32</v>
      </c>
      <c r="B130" s="201"/>
      <c r="C130" s="202"/>
      <c r="D130" s="15" t="s">
        <v>26</v>
      </c>
      <c r="E130" s="17">
        <f>E131+E134+E141+E153</f>
        <v>286342</v>
      </c>
      <c r="F130" s="17">
        <f>F131+F134+F141+F153</f>
        <v>37908.26</v>
      </c>
      <c r="G130" s="17">
        <f>G131+G134+G141+G153</f>
        <v>357426.99</v>
      </c>
      <c r="H130" s="17">
        <f>H131+H134+H141+H153</f>
        <v>290852</v>
      </c>
      <c r="I130" s="17">
        <v>63621</v>
      </c>
      <c r="J130" s="17">
        <f>J131+J134+J141+J153</f>
        <v>290852</v>
      </c>
      <c r="K130" s="17">
        <f>K131+K134+K141+K153</f>
        <v>17137.691136770856</v>
      </c>
      <c r="L130" s="17">
        <f>L131+L134+L141+L153</f>
        <v>32733.919999999998</v>
      </c>
      <c r="M130" s="108">
        <f t="shared" si="44"/>
        <v>86.350362691402864</v>
      </c>
      <c r="N130" s="31">
        <f t="shared" si="45"/>
        <v>51.451438990270503</v>
      </c>
    </row>
    <row r="131" spans="1:17" s="30" customFormat="1" x14ac:dyDescent="0.2">
      <c r="A131" s="200">
        <v>321</v>
      </c>
      <c r="B131" s="201"/>
      <c r="C131" s="202"/>
      <c r="D131" s="15" t="s">
        <v>49</v>
      </c>
      <c r="E131" s="17">
        <f>E132+E133</f>
        <v>7100</v>
      </c>
      <c r="F131" s="17">
        <f t="shared" ref="F131:L131" si="68">F132+F133</f>
        <v>6472.26</v>
      </c>
      <c r="G131" s="17">
        <f t="shared" si="68"/>
        <v>24154.71</v>
      </c>
      <c r="H131" s="17">
        <f t="shared" si="68"/>
        <v>7100</v>
      </c>
      <c r="I131" s="17">
        <f t="shared" si="68"/>
        <v>3800</v>
      </c>
      <c r="J131" s="17">
        <f t="shared" si="68"/>
        <v>7100</v>
      </c>
      <c r="K131" s="17">
        <f t="shared" si="68"/>
        <v>2764.77</v>
      </c>
      <c r="L131" s="17">
        <f t="shared" si="68"/>
        <v>5808.01</v>
      </c>
      <c r="M131" s="108">
        <f t="shared" si="44"/>
        <v>89.73696977562706</v>
      </c>
      <c r="N131" s="31">
        <f t="shared" si="45"/>
        <v>152.84236842105264</v>
      </c>
      <c r="Q131" s="61"/>
    </row>
    <row r="132" spans="1:17" x14ac:dyDescent="0.2">
      <c r="A132" s="206">
        <v>3211</v>
      </c>
      <c r="B132" s="207"/>
      <c r="C132" s="208"/>
      <c r="D132" s="19" t="s">
        <v>120</v>
      </c>
      <c r="E132" s="20">
        <v>7100</v>
      </c>
      <c r="F132" s="32">
        <v>3266.63</v>
      </c>
      <c r="G132" s="20">
        <v>11874.2</v>
      </c>
      <c r="H132" s="20">
        <v>7100</v>
      </c>
      <c r="I132" s="20">
        <v>3800</v>
      </c>
      <c r="J132" s="20">
        <v>7100</v>
      </c>
      <c r="K132" s="31">
        <v>2764.77</v>
      </c>
      <c r="L132" s="20">
        <v>5808.01</v>
      </c>
      <c r="M132" s="108">
        <f t="shared" si="44"/>
        <v>177.79822018410411</v>
      </c>
      <c r="N132" s="31">
        <f t="shared" si="45"/>
        <v>152.84236842105264</v>
      </c>
    </row>
    <row r="133" spans="1:17" x14ac:dyDescent="0.2">
      <c r="A133" s="225">
        <v>3212</v>
      </c>
      <c r="B133" s="226"/>
      <c r="C133" s="227"/>
      <c r="D133" s="156" t="s">
        <v>50</v>
      </c>
      <c r="E133" s="157"/>
      <c r="F133" s="164">
        <v>3205.63</v>
      </c>
      <c r="G133" s="157">
        <v>12280.51</v>
      </c>
      <c r="H133" s="157"/>
      <c r="I133" s="157"/>
      <c r="J133" s="157"/>
      <c r="K133" s="158">
        <v>0</v>
      </c>
      <c r="L133" s="157"/>
      <c r="M133" s="159">
        <f t="shared" si="44"/>
        <v>0</v>
      </c>
      <c r="N133" s="158"/>
    </row>
    <row r="134" spans="1:17" s="30" customFormat="1" x14ac:dyDescent="0.2">
      <c r="A134" s="228">
        <v>322</v>
      </c>
      <c r="B134" s="229"/>
      <c r="C134" s="230"/>
      <c r="D134" s="162" t="s">
        <v>51</v>
      </c>
      <c r="E134" s="163">
        <f>SUM(E135:E140)</f>
        <v>222512</v>
      </c>
      <c r="F134" s="163">
        <f t="shared" ref="F134:L134" si="69">SUM(F135:F140)</f>
        <v>24712.38</v>
      </c>
      <c r="G134" s="163">
        <f t="shared" si="69"/>
        <v>223237.84</v>
      </c>
      <c r="H134" s="163">
        <f t="shared" si="69"/>
        <v>222512</v>
      </c>
      <c r="I134" s="163">
        <f t="shared" si="69"/>
        <v>44091.85</v>
      </c>
      <c r="J134" s="163">
        <f t="shared" si="69"/>
        <v>222512</v>
      </c>
      <c r="K134" s="163">
        <f t="shared" si="69"/>
        <v>10401.26</v>
      </c>
      <c r="L134" s="163">
        <f t="shared" si="69"/>
        <v>18421.490000000002</v>
      </c>
      <c r="M134" s="161">
        <f t="shared" si="44"/>
        <v>74.543568850916017</v>
      </c>
      <c r="N134" s="160">
        <f t="shared" si="45"/>
        <v>41.7798073793683</v>
      </c>
    </row>
    <row r="135" spans="1:17" x14ac:dyDescent="0.2">
      <c r="A135" s="206">
        <v>3221</v>
      </c>
      <c r="B135" s="207"/>
      <c r="C135" s="208"/>
      <c r="D135" s="19" t="s">
        <v>52</v>
      </c>
      <c r="E135" s="20">
        <v>23200</v>
      </c>
      <c r="F135" s="31">
        <v>1366.05</v>
      </c>
      <c r="G135" s="20">
        <v>22322.65</v>
      </c>
      <c r="H135" s="20">
        <v>23200</v>
      </c>
      <c r="I135" s="20">
        <v>2697</v>
      </c>
      <c r="J135" s="20">
        <v>23200</v>
      </c>
      <c r="K135" s="31">
        <v>448.48999999999978</v>
      </c>
      <c r="L135" s="20">
        <v>1581.03</v>
      </c>
      <c r="M135" s="108">
        <f t="shared" si="44"/>
        <v>115.73734489952783</v>
      </c>
      <c r="N135" s="31">
        <f t="shared" si="45"/>
        <v>58.62180200222469</v>
      </c>
    </row>
    <row r="136" spans="1:17" x14ac:dyDescent="0.2">
      <c r="A136" s="206">
        <v>3222</v>
      </c>
      <c r="B136" s="207"/>
      <c r="C136" s="208"/>
      <c r="D136" s="19" t="s">
        <v>54</v>
      </c>
      <c r="E136" s="20">
        <v>182210</v>
      </c>
      <c r="F136" s="31">
        <v>21308.09</v>
      </c>
      <c r="G136" s="20">
        <v>197631.54</v>
      </c>
      <c r="H136" s="20">
        <v>182210</v>
      </c>
      <c r="I136" s="20">
        <v>39356.61</v>
      </c>
      <c r="J136" s="20">
        <v>182210</v>
      </c>
      <c r="K136" s="31">
        <v>9380</v>
      </c>
      <c r="L136" s="20">
        <v>15825.65</v>
      </c>
      <c r="M136" s="108">
        <f t="shared" si="44"/>
        <v>74.270617404000077</v>
      </c>
      <c r="N136" s="31">
        <f t="shared" si="45"/>
        <v>40.210907392684483</v>
      </c>
    </row>
    <row r="137" spans="1:17" x14ac:dyDescent="0.2">
      <c r="A137" s="206">
        <v>3223</v>
      </c>
      <c r="B137" s="207"/>
      <c r="C137" s="208"/>
      <c r="D137" s="19" t="s">
        <v>55</v>
      </c>
      <c r="E137" s="20">
        <v>12500</v>
      </c>
      <c r="F137" s="31"/>
      <c r="G137" s="20"/>
      <c r="H137" s="20">
        <v>12500</v>
      </c>
      <c r="I137" s="20"/>
      <c r="J137" s="20">
        <v>12500</v>
      </c>
      <c r="K137" s="31">
        <v>774.49</v>
      </c>
      <c r="L137" s="20"/>
      <c r="M137" s="108"/>
      <c r="N137" s="31" t="e">
        <f t="shared" si="45"/>
        <v>#DIV/0!</v>
      </c>
    </row>
    <row r="138" spans="1:17" x14ac:dyDescent="0.2">
      <c r="A138" s="206">
        <v>3223</v>
      </c>
      <c r="B138" s="207"/>
      <c r="C138" s="208"/>
      <c r="D138" s="19" t="s">
        <v>56</v>
      </c>
      <c r="E138" s="20"/>
      <c r="F138" s="31"/>
      <c r="G138" s="20"/>
      <c r="H138" s="20"/>
      <c r="I138" s="20"/>
      <c r="J138" s="20"/>
      <c r="K138" s="31">
        <v>0</v>
      </c>
      <c r="L138" s="20"/>
      <c r="M138" s="108"/>
      <c r="N138" s="31"/>
    </row>
    <row r="139" spans="1:17" x14ac:dyDescent="0.2">
      <c r="A139" s="206">
        <v>3224</v>
      </c>
      <c r="B139" s="207"/>
      <c r="C139" s="208"/>
      <c r="D139" s="19" t="s">
        <v>57</v>
      </c>
      <c r="E139" s="20">
        <v>1952</v>
      </c>
      <c r="F139" s="31"/>
      <c r="G139" s="20"/>
      <c r="H139" s="20">
        <v>1952</v>
      </c>
      <c r="I139" s="20"/>
      <c r="J139" s="20">
        <v>1952</v>
      </c>
      <c r="K139" s="31">
        <v>0</v>
      </c>
      <c r="L139" s="20"/>
      <c r="M139" s="108">
        <v>448.54</v>
      </c>
      <c r="N139" s="31" t="e">
        <f t="shared" si="45"/>
        <v>#DIV/0!</v>
      </c>
    </row>
    <row r="140" spans="1:17" x14ac:dyDescent="0.2">
      <c r="A140" s="225">
        <v>3225</v>
      </c>
      <c r="B140" s="226"/>
      <c r="C140" s="227"/>
      <c r="D140" s="156" t="s">
        <v>58</v>
      </c>
      <c r="E140" s="157">
        <v>2650</v>
      </c>
      <c r="F140" s="158">
        <v>2038.24</v>
      </c>
      <c r="G140" s="157">
        <v>3283.65</v>
      </c>
      <c r="H140" s="157">
        <v>2650</v>
      </c>
      <c r="I140" s="157">
        <v>2038.24</v>
      </c>
      <c r="J140" s="157">
        <v>2650</v>
      </c>
      <c r="K140" s="158">
        <v>-201.72000000000003</v>
      </c>
      <c r="L140" s="157">
        <v>1014.81</v>
      </c>
      <c r="M140" s="159">
        <f t="shared" si="44"/>
        <v>49.788543056754847</v>
      </c>
      <c r="N140" s="158">
        <f t="shared" si="45"/>
        <v>49.788543056754847</v>
      </c>
    </row>
    <row r="141" spans="1:17" s="30" customFormat="1" x14ac:dyDescent="0.2">
      <c r="A141" s="222">
        <v>323</v>
      </c>
      <c r="B141" s="223"/>
      <c r="C141" s="224"/>
      <c r="D141" s="142" t="s">
        <v>59</v>
      </c>
      <c r="E141" s="152">
        <f t="shared" ref="E141:L141" si="70">SUM(E142:E152)</f>
        <v>51530</v>
      </c>
      <c r="F141" s="152">
        <f t="shared" si="70"/>
        <v>3744.12</v>
      </c>
      <c r="G141" s="152">
        <f t="shared" si="70"/>
        <v>69166.33</v>
      </c>
      <c r="H141" s="152">
        <f t="shared" si="70"/>
        <v>51740</v>
      </c>
      <c r="I141" s="152">
        <f t="shared" si="70"/>
        <v>9929.31</v>
      </c>
      <c r="J141" s="152">
        <f t="shared" si="70"/>
        <v>51740</v>
      </c>
      <c r="K141" s="152">
        <f t="shared" si="70"/>
        <v>2777.3679792952421</v>
      </c>
      <c r="L141" s="152">
        <f t="shared" si="70"/>
        <v>5663</v>
      </c>
      <c r="M141" s="145">
        <f t="shared" si="44"/>
        <v>151.25049410809484</v>
      </c>
      <c r="N141" s="144">
        <f t="shared" si="45"/>
        <v>57.033167460780255</v>
      </c>
    </row>
    <row r="142" spans="1:17" x14ac:dyDescent="0.2">
      <c r="A142" s="206">
        <v>3231</v>
      </c>
      <c r="B142" s="207"/>
      <c r="C142" s="208"/>
      <c r="D142" s="19" t="s">
        <v>60</v>
      </c>
      <c r="E142" s="20"/>
      <c r="F142" s="32">
        <v>579.62</v>
      </c>
      <c r="G142" s="20"/>
      <c r="H142" s="20"/>
      <c r="I142" s="20"/>
      <c r="J142" s="20"/>
      <c r="K142" s="31">
        <v>0</v>
      </c>
      <c r="L142" s="20"/>
      <c r="M142" s="108"/>
      <c r="N142" s="31"/>
    </row>
    <row r="143" spans="1:17" x14ac:dyDescent="0.2">
      <c r="A143" s="206">
        <v>3231</v>
      </c>
      <c r="B143" s="207"/>
      <c r="C143" s="208"/>
      <c r="D143" s="19" t="s">
        <v>61</v>
      </c>
      <c r="E143" s="20"/>
      <c r="F143" s="32">
        <v>0</v>
      </c>
      <c r="G143" s="20"/>
      <c r="H143" s="20"/>
      <c r="I143" s="20"/>
      <c r="J143" s="20"/>
      <c r="K143" s="31">
        <v>0</v>
      </c>
      <c r="L143" s="20"/>
      <c r="M143" s="108"/>
      <c r="N143" s="31"/>
    </row>
    <row r="144" spans="1:17" x14ac:dyDescent="0.2">
      <c r="A144" s="168">
        <v>3227</v>
      </c>
      <c r="B144" s="169"/>
      <c r="C144" s="170"/>
      <c r="D144" s="170" t="s">
        <v>148</v>
      </c>
      <c r="E144" s="20"/>
      <c r="F144" s="32"/>
      <c r="G144" s="20"/>
      <c r="H144" s="20"/>
      <c r="I144" s="20"/>
      <c r="J144" s="20"/>
      <c r="K144" s="31"/>
      <c r="L144" s="20"/>
      <c r="M144" s="108"/>
      <c r="N144" s="31"/>
    </row>
    <row r="145" spans="1:14" x14ac:dyDescent="0.2">
      <c r="A145" s="206">
        <v>3231</v>
      </c>
      <c r="B145" s="207"/>
      <c r="C145" s="208"/>
      <c r="D145" s="19" t="s">
        <v>62</v>
      </c>
      <c r="E145" s="20">
        <v>25500</v>
      </c>
      <c r="F145" s="32"/>
      <c r="G145" s="20">
        <v>27074.16</v>
      </c>
      <c r="H145" s="20">
        <v>25500</v>
      </c>
      <c r="I145" s="20">
        <v>2550</v>
      </c>
      <c r="J145" s="20">
        <v>25500</v>
      </c>
      <c r="K145" s="31">
        <v>470</v>
      </c>
      <c r="L145" s="20">
        <v>2445.6799999999998</v>
      </c>
      <c r="M145" s="108" t="e">
        <f t="shared" ref="M145:M207" si="71">L145/F145*100</f>
        <v>#DIV/0!</v>
      </c>
      <c r="N145" s="31">
        <f t="shared" ref="N145:N207" si="72">L145/I145*100</f>
        <v>95.909019607843121</v>
      </c>
    </row>
    <row r="146" spans="1:14" ht="25.5" x14ac:dyDescent="0.2">
      <c r="A146" s="206">
        <v>3232</v>
      </c>
      <c r="B146" s="207"/>
      <c r="C146" s="208"/>
      <c r="D146" s="19" t="s">
        <v>63</v>
      </c>
      <c r="E146" s="20">
        <v>9820</v>
      </c>
      <c r="F146" s="32">
        <v>181.6</v>
      </c>
      <c r="G146" s="20">
        <v>4345.79</v>
      </c>
      <c r="H146" s="20">
        <v>9820</v>
      </c>
      <c r="I146" s="20">
        <v>3000</v>
      </c>
      <c r="J146" s="20">
        <v>9820</v>
      </c>
      <c r="K146" s="31">
        <v>1896.6620213683723</v>
      </c>
      <c r="L146" s="20">
        <v>443.25</v>
      </c>
      <c r="M146" s="108">
        <f t="shared" si="71"/>
        <v>244.0803964757709</v>
      </c>
      <c r="N146" s="31">
        <f t="shared" si="72"/>
        <v>14.774999999999999</v>
      </c>
    </row>
    <row r="147" spans="1:14" x14ac:dyDescent="0.2">
      <c r="A147" s="206">
        <v>3239</v>
      </c>
      <c r="B147" s="207"/>
      <c r="C147" s="208"/>
      <c r="D147" s="19" t="s">
        <v>64</v>
      </c>
      <c r="E147" s="20">
        <v>2450</v>
      </c>
      <c r="F147" s="32">
        <v>1118.21</v>
      </c>
      <c r="G147" s="20">
        <v>13171.71</v>
      </c>
      <c r="H147" s="20">
        <v>2450</v>
      </c>
      <c r="I147" s="20">
        <v>2000</v>
      </c>
      <c r="J147" s="20">
        <v>2450</v>
      </c>
      <c r="K147" s="31">
        <v>48</v>
      </c>
      <c r="L147" s="20">
        <v>2374.19</v>
      </c>
      <c r="M147" s="108">
        <f t="shared" si="71"/>
        <v>212.32058379016462</v>
      </c>
      <c r="N147" s="31">
        <f t="shared" si="72"/>
        <v>118.70950000000001</v>
      </c>
    </row>
    <row r="148" spans="1:14" x14ac:dyDescent="0.2">
      <c r="A148" s="206">
        <v>3233</v>
      </c>
      <c r="B148" s="207"/>
      <c r="C148" s="208"/>
      <c r="D148" s="19" t="s">
        <v>65</v>
      </c>
      <c r="E148" s="20"/>
      <c r="F148" s="32"/>
      <c r="G148" s="20"/>
      <c r="H148" s="20"/>
      <c r="I148" s="20"/>
      <c r="J148" s="20"/>
      <c r="K148" s="31">
        <v>0</v>
      </c>
      <c r="L148" s="20"/>
      <c r="M148" s="108"/>
      <c r="N148" s="31"/>
    </row>
    <row r="149" spans="1:14" x14ac:dyDescent="0.2">
      <c r="A149" s="206">
        <v>3234</v>
      </c>
      <c r="B149" s="207"/>
      <c r="C149" s="208"/>
      <c r="D149" s="19" t="s">
        <v>66</v>
      </c>
      <c r="E149" s="20">
        <v>5260</v>
      </c>
      <c r="F149" s="32">
        <v>879.31</v>
      </c>
      <c r="G149" s="20">
        <v>1624.31</v>
      </c>
      <c r="H149" s="20">
        <v>5260</v>
      </c>
      <c r="I149" s="20">
        <v>879.31</v>
      </c>
      <c r="J149" s="20">
        <v>5260</v>
      </c>
      <c r="K149" s="31">
        <v>0</v>
      </c>
      <c r="L149" s="20">
        <v>270</v>
      </c>
      <c r="M149" s="108">
        <f t="shared" si="71"/>
        <v>30.705894394468391</v>
      </c>
      <c r="N149" s="31">
        <f t="shared" si="72"/>
        <v>30.705894394468391</v>
      </c>
    </row>
    <row r="150" spans="1:14" x14ac:dyDescent="0.2">
      <c r="A150" s="206">
        <v>3236</v>
      </c>
      <c r="B150" s="207"/>
      <c r="C150" s="208"/>
      <c r="D150" s="19" t="s">
        <v>67</v>
      </c>
      <c r="E150" s="20">
        <v>5000</v>
      </c>
      <c r="F150" s="32">
        <v>214.94</v>
      </c>
      <c r="G150" s="20">
        <v>8395.36</v>
      </c>
      <c r="H150" s="20">
        <v>5000</v>
      </c>
      <c r="I150" s="20">
        <v>300</v>
      </c>
      <c r="J150" s="20">
        <v>5000</v>
      </c>
      <c r="K150" s="31">
        <v>-4.0420731302219792E-3</v>
      </c>
      <c r="L150" s="20">
        <v>129.88</v>
      </c>
      <c r="M150" s="108">
        <f t="shared" si="71"/>
        <v>60.426165441518563</v>
      </c>
      <c r="N150" s="31">
        <f t="shared" si="72"/>
        <v>43.293333333333337</v>
      </c>
    </row>
    <row r="151" spans="1:14" x14ac:dyDescent="0.2">
      <c r="A151" s="206">
        <v>3237</v>
      </c>
      <c r="B151" s="207"/>
      <c r="C151" s="208"/>
      <c r="D151" s="19" t="s">
        <v>68</v>
      </c>
      <c r="E151" s="20">
        <v>3500</v>
      </c>
      <c r="F151" s="32"/>
      <c r="G151" s="20">
        <v>7950</v>
      </c>
      <c r="H151" s="20">
        <v>3500</v>
      </c>
      <c r="I151" s="20"/>
      <c r="J151" s="20">
        <v>3500</v>
      </c>
      <c r="K151" s="31">
        <v>304.70999999999998</v>
      </c>
      <c r="L151" s="20"/>
      <c r="M151" s="108" t="e">
        <f t="shared" si="71"/>
        <v>#DIV/0!</v>
      </c>
      <c r="N151" s="31"/>
    </row>
    <row r="152" spans="1:14" x14ac:dyDescent="0.2">
      <c r="A152" s="252">
        <v>3239</v>
      </c>
      <c r="B152" s="253"/>
      <c r="C152" s="254"/>
      <c r="D152" s="154" t="s">
        <v>104</v>
      </c>
      <c r="E152" s="155"/>
      <c r="F152" s="151">
        <v>770.44</v>
      </c>
      <c r="G152" s="155">
        <v>6605</v>
      </c>
      <c r="H152" s="155">
        <v>210</v>
      </c>
      <c r="I152" s="155">
        <v>1200</v>
      </c>
      <c r="J152" s="155">
        <v>210</v>
      </c>
      <c r="K152" s="144">
        <v>58</v>
      </c>
      <c r="L152" s="155"/>
      <c r="M152" s="145">
        <f t="shared" si="71"/>
        <v>0</v>
      </c>
      <c r="N152" s="144">
        <f t="shared" si="72"/>
        <v>0</v>
      </c>
    </row>
    <row r="153" spans="1:14" s="30" customFormat="1" x14ac:dyDescent="0.2">
      <c r="A153" s="222">
        <v>329</v>
      </c>
      <c r="B153" s="223"/>
      <c r="C153" s="224"/>
      <c r="D153" s="142" t="s">
        <v>69</v>
      </c>
      <c r="E153" s="152">
        <f>E154+E155+E156</f>
        <v>5200</v>
      </c>
      <c r="F153" s="152">
        <f t="shared" ref="F153:L153" si="73">F154+F155+F156</f>
        <v>2979.5</v>
      </c>
      <c r="G153" s="152">
        <f t="shared" si="73"/>
        <v>40868.11</v>
      </c>
      <c r="H153" s="152">
        <f t="shared" si="73"/>
        <v>9500</v>
      </c>
      <c r="I153" s="152">
        <f t="shared" si="73"/>
        <v>4030</v>
      </c>
      <c r="J153" s="152">
        <f t="shared" si="73"/>
        <v>9500</v>
      </c>
      <c r="K153" s="152">
        <f t="shared" si="73"/>
        <v>1194.2931574756121</v>
      </c>
      <c r="L153" s="152">
        <f t="shared" si="73"/>
        <v>2841.42</v>
      </c>
      <c r="M153" s="145">
        <f t="shared" si="71"/>
        <v>95.365665380097326</v>
      </c>
      <c r="N153" s="144">
        <f t="shared" si="72"/>
        <v>70.506699751861049</v>
      </c>
    </row>
    <row r="154" spans="1:14" x14ac:dyDescent="0.2">
      <c r="A154" s="206">
        <v>3293</v>
      </c>
      <c r="B154" s="207"/>
      <c r="C154" s="208"/>
      <c r="D154" s="19" t="s">
        <v>89</v>
      </c>
      <c r="E154" s="20"/>
      <c r="F154" s="31">
        <v>139.86000000000001</v>
      </c>
      <c r="G154" s="20">
        <v>4511.58</v>
      </c>
      <c r="H154" s="20">
        <v>4000</v>
      </c>
      <c r="I154" s="20">
        <v>300</v>
      </c>
      <c r="J154" s="20">
        <v>4000</v>
      </c>
      <c r="K154" s="31">
        <v>169.11</v>
      </c>
      <c r="L154" s="20">
        <v>727.74</v>
      </c>
      <c r="M154" s="108">
        <f t="shared" si="71"/>
        <v>520.33462033462024</v>
      </c>
      <c r="N154" s="31">
        <f t="shared" si="72"/>
        <v>242.58</v>
      </c>
    </row>
    <row r="155" spans="1:14" x14ac:dyDescent="0.2">
      <c r="A155" s="206">
        <v>3294</v>
      </c>
      <c r="B155" s="207"/>
      <c r="C155" s="208"/>
      <c r="D155" s="19" t="s">
        <v>90</v>
      </c>
      <c r="E155" s="20"/>
      <c r="F155" s="32">
        <v>69</v>
      </c>
      <c r="G155" s="20">
        <v>596.34</v>
      </c>
      <c r="H155" s="20">
        <v>300</v>
      </c>
      <c r="I155" s="20">
        <v>210</v>
      </c>
      <c r="J155" s="20">
        <v>300</v>
      </c>
      <c r="K155" s="31">
        <v>25.183157475612184</v>
      </c>
      <c r="L155" s="20">
        <v>261.47000000000003</v>
      </c>
      <c r="M155" s="108">
        <f t="shared" si="71"/>
        <v>378.94202898550731</v>
      </c>
      <c r="N155" s="31">
        <f t="shared" si="72"/>
        <v>124.50952380952383</v>
      </c>
    </row>
    <row r="156" spans="1:14" ht="25.5" x14ac:dyDescent="0.2">
      <c r="A156" s="206">
        <v>3299</v>
      </c>
      <c r="B156" s="207"/>
      <c r="C156" s="208"/>
      <c r="D156" s="19" t="s">
        <v>86</v>
      </c>
      <c r="E156" s="20">
        <v>5200</v>
      </c>
      <c r="F156" s="32">
        <v>2770.64</v>
      </c>
      <c r="G156" s="20">
        <v>35760.19</v>
      </c>
      <c r="H156" s="20">
        <v>5200</v>
      </c>
      <c r="I156" s="20">
        <v>3520</v>
      </c>
      <c r="J156" s="20">
        <v>5200</v>
      </c>
      <c r="K156" s="31">
        <v>1000</v>
      </c>
      <c r="L156" s="20">
        <v>1852.21</v>
      </c>
      <c r="M156" s="108">
        <f t="shared" si="71"/>
        <v>66.851341206363884</v>
      </c>
      <c r="N156" s="31">
        <f t="shared" si="72"/>
        <v>52.619602272727271</v>
      </c>
    </row>
    <row r="157" spans="1:14" s="30" customFormat="1" x14ac:dyDescent="0.2">
      <c r="A157" s="222">
        <v>34</v>
      </c>
      <c r="B157" s="223"/>
      <c r="C157" s="224"/>
      <c r="D157" s="142" t="s">
        <v>48</v>
      </c>
      <c r="E157" s="152">
        <f>E158</f>
        <v>200</v>
      </c>
      <c r="F157" s="152">
        <f t="shared" ref="F157:L157" si="74">F158</f>
        <v>331.21</v>
      </c>
      <c r="G157" s="152">
        <f t="shared" si="74"/>
        <v>3503.43</v>
      </c>
      <c r="H157" s="152">
        <f t="shared" si="74"/>
        <v>0</v>
      </c>
      <c r="I157" s="152">
        <f t="shared" si="74"/>
        <v>481.21</v>
      </c>
      <c r="J157" s="152">
        <f t="shared" si="74"/>
        <v>0</v>
      </c>
      <c r="K157" s="152">
        <f t="shared" si="74"/>
        <v>410</v>
      </c>
      <c r="L157" s="152">
        <f t="shared" si="74"/>
        <v>205.8</v>
      </c>
      <c r="M157" s="145">
        <f t="shared" si="71"/>
        <v>62.135805078349094</v>
      </c>
      <c r="N157" s="144"/>
    </row>
    <row r="158" spans="1:14" s="30" customFormat="1" x14ac:dyDescent="0.2">
      <c r="A158" s="200">
        <v>343</v>
      </c>
      <c r="B158" s="201"/>
      <c r="C158" s="202"/>
      <c r="D158" s="15" t="s">
        <v>46</v>
      </c>
      <c r="E158" s="17">
        <f>E159+E160</f>
        <v>200</v>
      </c>
      <c r="F158" s="17">
        <f t="shared" ref="F158:L158" si="75">F159+F160</f>
        <v>331.21</v>
      </c>
      <c r="G158" s="17">
        <f t="shared" si="75"/>
        <v>3503.43</v>
      </c>
      <c r="H158" s="17">
        <f t="shared" si="75"/>
        <v>0</v>
      </c>
      <c r="I158" s="17">
        <f t="shared" si="75"/>
        <v>481.21</v>
      </c>
      <c r="J158" s="17">
        <f t="shared" si="75"/>
        <v>0</v>
      </c>
      <c r="K158" s="17">
        <f t="shared" si="75"/>
        <v>410</v>
      </c>
      <c r="L158" s="17">
        <f t="shared" si="75"/>
        <v>205.8</v>
      </c>
      <c r="M158" s="108">
        <f t="shared" si="71"/>
        <v>62.135805078349094</v>
      </c>
      <c r="N158" s="31"/>
    </row>
    <row r="159" spans="1:14" x14ac:dyDescent="0.2">
      <c r="A159" s="206">
        <v>3431</v>
      </c>
      <c r="B159" s="207"/>
      <c r="C159" s="208"/>
      <c r="D159" s="19" t="s">
        <v>46</v>
      </c>
      <c r="E159" s="20">
        <v>200</v>
      </c>
      <c r="F159" s="31">
        <v>331.21</v>
      </c>
      <c r="G159" s="20">
        <v>3503.43</v>
      </c>
      <c r="H159" s="20"/>
      <c r="I159" s="20">
        <v>481.21</v>
      </c>
      <c r="J159" s="20"/>
      <c r="K159" s="31">
        <v>410</v>
      </c>
      <c r="L159" s="20">
        <v>205.8</v>
      </c>
      <c r="M159" s="108">
        <f t="shared" si="71"/>
        <v>62.135805078349094</v>
      </c>
      <c r="N159" s="31"/>
    </row>
    <row r="160" spans="1:14" x14ac:dyDescent="0.2">
      <c r="A160" s="206">
        <v>3431</v>
      </c>
      <c r="B160" s="207"/>
      <c r="C160" s="208"/>
      <c r="D160" s="19" t="s">
        <v>47</v>
      </c>
      <c r="E160" s="20"/>
      <c r="F160" s="31"/>
      <c r="G160" s="20"/>
      <c r="H160" s="20"/>
      <c r="I160" s="20"/>
      <c r="J160" s="20"/>
      <c r="K160" s="31">
        <f t="shared" ref="K160:K209" si="76">L160-I160</f>
        <v>0</v>
      </c>
      <c r="L160" s="20"/>
      <c r="M160" s="108"/>
      <c r="N160" s="31"/>
    </row>
    <row r="161" spans="1:14" s="30" customFormat="1" ht="30" x14ac:dyDescent="0.25">
      <c r="A161" s="203">
        <v>4</v>
      </c>
      <c r="B161" s="204"/>
      <c r="C161" s="205"/>
      <c r="D161" s="115" t="s">
        <v>71</v>
      </c>
      <c r="E161" s="116">
        <f t="shared" ref="E161:L161" si="77">(E162+E170)</f>
        <v>17548</v>
      </c>
      <c r="F161" s="116">
        <f t="shared" si="77"/>
        <v>0.49</v>
      </c>
      <c r="G161" s="116">
        <f t="shared" si="77"/>
        <v>9185.5400000000009</v>
      </c>
      <c r="H161" s="116">
        <f t="shared" si="77"/>
        <v>15000</v>
      </c>
      <c r="I161" s="116">
        <f t="shared" si="77"/>
        <v>5698.14</v>
      </c>
      <c r="J161" s="116">
        <f t="shared" si="77"/>
        <v>15000</v>
      </c>
      <c r="K161" s="116">
        <f t="shared" si="77"/>
        <v>2040.6499999999999</v>
      </c>
      <c r="L161" s="116">
        <f t="shared" si="77"/>
        <v>37.799999999999997</v>
      </c>
      <c r="M161" s="121">
        <f t="shared" si="71"/>
        <v>7714.2857142857138</v>
      </c>
      <c r="N161" s="118"/>
    </row>
    <row r="162" spans="1:14" s="30" customFormat="1" ht="38.25" x14ac:dyDescent="0.2">
      <c r="A162" s="200">
        <v>42</v>
      </c>
      <c r="B162" s="201"/>
      <c r="C162" s="202"/>
      <c r="D162" s="15" t="s">
        <v>72</v>
      </c>
      <c r="E162" s="17">
        <f t="shared" ref="E162:L162" si="78">(E163+E165+E168)</f>
        <v>17548</v>
      </c>
      <c r="F162" s="17">
        <f t="shared" si="78"/>
        <v>0.49</v>
      </c>
      <c r="G162" s="17">
        <f t="shared" si="78"/>
        <v>0</v>
      </c>
      <c r="H162" s="17">
        <f t="shared" si="78"/>
        <v>15000</v>
      </c>
      <c r="I162" s="17">
        <f t="shared" si="78"/>
        <v>5698.14</v>
      </c>
      <c r="J162" s="17">
        <f t="shared" si="78"/>
        <v>15000</v>
      </c>
      <c r="K162" s="17">
        <f t="shared" si="78"/>
        <v>2040.6499999999999</v>
      </c>
      <c r="L162" s="17">
        <f t="shared" si="78"/>
        <v>37.799999999999997</v>
      </c>
      <c r="M162" s="108"/>
      <c r="N162" s="31"/>
    </row>
    <row r="163" spans="1:14" s="30" customFormat="1" x14ac:dyDescent="0.2">
      <c r="A163" s="200">
        <v>421</v>
      </c>
      <c r="B163" s="201"/>
      <c r="C163" s="202"/>
      <c r="D163" s="15" t="s">
        <v>73</v>
      </c>
      <c r="E163" s="17">
        <f t="shared" ref="E163:L163" si="79">(E164)</f>
        <v>12500</v>
      </c>
      <c r="F163" s="17">
        <f t="shared" si="79"/>
        <v>0</v>
      </c>
      <c r="G163" s="17">
        <f t="shared" si="79"/>
        <v>0</v>
      </c>
      <c r="H163" s="17">
        <f t="shared" si="79"/>
        <v>0</v>
      </c>
      <c r="I163" s="17">
        <f t="shared" si="79"/>
        <v>0</v>
      </c>
      <c r="J163" s="17">
        <f t="shared" si="79"/>
        <v>0</v>
      </c>
      <c r="K163" s="17">
        <f t="shared" si="79"/>
        <v>0</v>
      </c>
      <c r="L163" s="17">
        <f t="shared" si="79"/>
        <v>0</v>
      </c>
      <c r="M163" s="108"/>
      <c r="N163" s="31"/>
    </row>
    <row r="164" spans="1:14" x14ac:dyDescent="0.2">
      <c r="A164" s="206">
        <v>4212</v>
      </c>
      <c r="B164" s="207"/>
      <c r="C164" s="208"/>
      <c r="D164" s="19" t="s">
        <v>105</v>
      </c>
      <c r="E164" s="20">
        <v>12500</v>
      </c>
      <c r="F164" s="31">
        <v>0</v>
      </c>
      <c r="G164" s="20"/>
      <c r="H164" s="20"/>
      <c r="I164" s="20"/>
      <c r="J164" s="20"/>
      <c r="K164" s="31">
        <v>0</v>
      </c>
      <c r="L164" s="20"/>
      <c r="M164" s="108"/>
      <c r="N164" s="31"/>
    </row>
    <row r="165" spans="1:14" s="30" customFormat="1" x14ac:dyDescent="0.2">
      <c r="A165" s="200">
        <v>422</v>
      </c>
      <c r="B165" s="201"/>
      <c r="C165" s="202"/>
      <c r="D165" s="15" t="s">
        <v>106</v>
      </c>
      <c r="E165" s="17">
        <f t="shared" ref="E165:L165" si="80">(E166)</f>
        <v>5048</v>
      </c>
      <c r="F165" s="17">
        <v>0.49</v>
      </c>
      <c r="G165" s="17">
        <f t="shared" si="80"/>
        <v>0</v>
      </c>
      <c r="H165" s="17">
        <f t="shared" si="80"/>
        <v>15000</v>
      </c>
      <c r="I165" s="17">
        <v>5698.14</v>
      </c>
      <c r="J165" s="17">
        <f t="shared" si="80"/>
        <v>15000</v>
      </c>
      <c r="K165" s="17">
        <f t="shared" si="80"/>
        <v>1990.84</v>
      </c>
      <c r="L165" s="17">
        <f t="shared" si="80"/>
        <v>0</v>
      </c>
      <c r="M165" s="108"/>
      <c r="N165" s="31"/>
    </row>
    <row r="166" spans="1:14" x14ac:dyDescent="0.2">
      <c r="A166" s="206">
        <v>4221</v>
      </c>
      <c r="B166" s="207"/>
      <c r="C166" s="208"/>
      <c r="D166" s="19" t="s">
        <v>156</v>
      </c>
      <c r="E166" s="20">
        <v>5048</v>
      </c>
      <c r="F166" s="31">
        <v>1292.51</v>
      </c>
      <c r="G166" s="20"/>
      <c r="H166" s="20">
        <v>15000</v>
      </c>
      <c r="I166" s="20">
        <v>1292.51</v>
      </c>
      <c r="J166" s="20">
        <v>15000</v>
      </c>
      <c r="K166" s="31">
        <v>1990.84</v>
      </c>
      <c r="L166" s="20"/>
      <c r="M166" s="108"/>
      <c r="N166" s="31"/>
    </row>
    <row r="167" spans="1:14" x14ac:dyDescent="0.2">
      <c r="A167" s="174"/>
      <c r="B167" s="175">
        <v>4227</v>
      </c>
      <c r="C167" s="176"/>
      <c r="D167" s="176" t="s">
        <v>162</v>
      </c>
      <c r="E167" s="20"/>
      <c r="F167" s="31"/>
      <c r="G167" s="20"/>
      <c r="H167" s="20"/>
      <c r="I167" s="20">
        <v>4405.63</v>
      </c>
      <c r="J167" s="20"/>
      <c r="K167" s="31"/>
      <c r="L167" s="20"/>
      <c r="M167" s="108"/>
      <c r="N167" s="31"/>
    </row>
    <row r="168" spans="1:14" s="30" customFormat="1" ht="25.5" x14ac:dyDescent="0.2">
      <c r="A168" s="200">
        <v>424</v>
      </c>
      <c r="B168" s="201"/>
      <c r="C168" s="202"/>
      <c r="D168" s="15" t="s">
        <v>75</v>
      </c>
      <c r="E168" s="17">
        <f t="shared" ref="E168:L168" si="81">(E169)</f>
        <v>0</v>
      </c>
      <c r="F168" s="17">
        <f t="shared" si="81"/>
        <v>0</v>
      </c>
      <c r="G168" s="17">
        <f t="shared" si="81"/>
        <v>0</v>
      </c>
      <c r="H168" s="17">
        <f t="shared" si="81"/>
        <v>0</v>
      </c>
      <c r="I168" s="17">
        <f t="shared" si="81"/>
        <v>0</v>
      </c>
      <c r="J168" s="17">
        <f t="shared" si="81"/>
        <v>0</v>
      </c>
      <c r="K168" s="17">
        <f t="shared" si="81"/>
        <v>49.81</v>
      </c>
      <c r="L168" s="17">
        <f t="shared" si="81"/>
        <v>37.799999999999997</v>
      </c>
      <c r="M168" s="108"/>
      <c r="N168" s="31"/>
    </row>
    <row r="169" spans="1:14" x14ac:dyDescent="0.2">
      <c r="A169" s="206">
        <v>4241</v>
      </c>
      <c r="B169" s="207"/>
      <c r="C169" s="208"/>
      <c r="D169" s="19" t="s">
        <v>107</v>
      </c>
      <c r="E169" s="20"/>
      <c r="F169" s="32"/>
      <c r="G169" s="20"/>
      <c r="H169" s="20"/>
      <c r="I169" s="20"/>
      <c r="J169" s="20"/>
      <c r="K169" s="31">
        <v>49.81</v>
      </c>
      <c r="L169" s="20">
        <v>37.799999999999997</v>
      </c>
      <c r="M169" s="108"/>
      <c r="N169" s="31"/>
    </row>
    <row r="170" spans="1:14" s="30" customFormat="1" ht="25.5" x14ac:dyDescent="0.2">
      <c r="A170" s="200">
        <v>45</v>
      </c>
      <c r="B170" s="201"/>
      <c r="C170" s="202"/>
      <c r="D170" s="15" t="s">
        <v>95</v>
      </c>
      <c r="E170" s="17">
        <f t="shared" ref="E170:L171" si="82">(E171)</f>
        <v>0</v>
      </c>
      <c r="F170" s="17">
        <f t="shared" si="82"/>
        <v>0</v>
      </c>
      <c r="G170" s="17">
        <f t="shared" si="82"/>
        <v>9185.5400000000009</v>
      </c>
      <c r="H170" s="17">
        <f t="shared" si="82"/>
        <v>0</v>
      </c>
      <c r="I170" s="17">
        <f t="shared" si="82"/>
        <v>0</v>
      </c>
      <c r="J170" s="17">
        <f t="shared" si="82"/>
        <v>0</v>
      </c>
      <c r="K170" s="17">
        <f t="shared" si="82"/>
        <v>0</v>
      </c>
      <c r="L170" s="17">
        <f t="shared" si="82"/>
        <v>0</v>
      </c>
      <c r="M170" s="108"/>
      <c r="N170" s="31"/>
    </row>
    <row r="171" spans="1:14" s="30" customFormat="1" ht="25.5" x14ac:dyDescent="0.2">
      <c r="A171" s="200">
        <v>451</v>
      </c>
      <c r="B171" s="201"/>
      <c r="C171" s="202"/>
      <c r="D171" s="15" t="s">
        <v>74</v>
      </c>
      <c r="E171" s="17">
        <f t="shared" si="82"/>
        <v>0</v>
      </c>
      <c r="F171" s="17">
        <f t="shared" si="82"/>
        <v>0</v>
      </c>
      <c r="G171" s="17">
        <f t="shared" si="82"/>
        <v>9185.5400000000009</v>
      </c>
      <c r="H171" s="17">
        <f t="shared" si="82"/>
        <v>0</v>
      </c>
      <c r="I171" s="17">
        <f t="shared" si="82"/>
        <v>0</v>
      </c>
      <c r="J171" s="17">
        <f t="shared" si="82"/>
        <v>0</v>
      </c>
      <c r="K171" s="17">
        <f t="shared" si="82"/>
        <v>0</v>
      </c>
      <c r="L171" s="17">
        <f t="shared" si="82"/>
        <v>0</v>
      </c>
      <c r="M171" s="108" t="e">
        <f t="shared" ref="M171" si="83">L171/F171*100</f>
        <v>#DIV/0!</v>
      </c>
      <c r="N171" s="31"/>
    </row>
    <row r="172" spans="1:14" ht="26.25" thickBot="1" x14ac:dyDescent="0.25">
      <c r="A172" s="239">
        <v>4511</v>
      </c>
      <c r="B172" s="240"/>
      <c r="C172" s="241"/>
      <c r="D172" s="28" t="s">
        <v>74</v>
      </c>
      <c r="E172" s="34"/>
      <c r="F172" s="32"/>
      <c r="G172" s="34">
        <v>9185.5400000000009</v>
      </c>
      <c r="H172" s="34"/>
      <c r="I172" s="34"/>
      <c r="J172" s="34"/>
      <c r="K172" s="31">
        <v>0</v>
      </c>
      <c r="L172" s="20"/>
      <c r="M172" s="108"/>
      <c r="N172" s="31"/>
    </row>
    <row r="173" spans="1:14" s="30" customFormat="1" ht="25.5" x14ac:dyDescent="0.2">
      <c r="A173" s="242" t="s">
        <v>27</v>
      </c>
      <c r="B173" s="243"/>
      <c r="C173" s="244"/>
      <c r="D173" s="123" t="s">
        <v>39</v>
      </c>
      <c r="E173" s="124"/>
      <c r="F173" s="125"/>
      <c r="G173" s="124"/>
      <c r="H173" s="124"/>
      <c r="I173" s="124"/>
      <c r="J173" s="124"/>
      <c r="K173" s="125">
        <f t="shared" si="76"/>
        <v>0</v>
      </c>
      <c r="L173" s="126"/>
      <c r="M173" s="127"/>
      <c r="N173" s="125"/>
    </row>
    <row r="174" spans="1:14" s="30" customFormat="1" x14ac:dyDescent="0.2">
      <c r="A174" s="200" t="s">
        <v>28</v>
      </c>
      <c r="B174" s="201"/>
      <c r="C174" s="202"/>
      <c r="D174" s="15" t="s">
        <v>38</v>
      </c>
      <c r="E174" s="17"/>
      <c r="F174" s="31">
        <f t="shared" ref="F174:F203" si="84">G174/7.5345</f>
        <v>0</v>
      </c>
      <c r="G174" s="17"/>
      <c r="H174" s="17"/>
      <c r="I174" s="17"/>
      <c r="J174" s="17"/>
      <c r="K174" s="31">
        <f t="shared" si="76"/>
        <v>0</v>
      </c>
      <c r="L174" s="17"/>
      <c r="M174" s="108"/>
      <c r="N174" s="31"/>
    </row>
    <row r="175" spans="1:14" s="30" customFormat="1" x14ac:dyDescent="0.2">
      <c r="A175" s="200" t="s">
        <v>122</v>
      </c>
      <c r="B175" s="201"/>
      <c r="C175" s="202"/>
      <c r="D175" s="15" t="s">
        <v>91</v>
      </c>
      <c r="E175" s="17"/>
      <c r="F175" s="31">
        <f t="shared" si="84"/>
        <v>0</v>
      </c>
      <c r="G175" s="17"/>
      <c r="H175" s="17"/>
      <c r="I175" s="17"/>
      <c r="J175" s="17"/>
      <c r="K175" s="31">
        <f t="shared" si="76"/>
        <v>0</v>
      </c>
      <c r="L175" s="17"/>
      <c r="M175" s="108"/>
      <c r="N175" s="31"/>
    </row>
    <row r="176" spans="1:14" s="30" customFormat="1" x14ac:dyDescent="0.2">
      <c r="A176" s="200">
        <v>3</v>
      </c>
      <c r="B176" s="201"/>
      <c r="C176" s="202"/>
      <c r="D176" s="15" t="s">
        <v>17</v>
      </c>
      <c r="E176" s="17">
        <f>E177</f>
        <v>5500</v>
      </c>
      <c r="F176" s="17">
        <f t="shared" ref="F176:L176" si="85">F177</f>
        <v>0</v>
      </c>
      <c r="G176" s="17">
        <f t="shared" si="85"/>
        <v>24684.69</v>
      </c>
      <c r="H176" s="17">
        <f t="shared" si="85"/>
        <v>0</v>
      </c>
      <c r="I176" s="17">
        <f t="shared" si="85"/>
        <v>0</v>
      </c>
      <c r="J176" s="17">
        <f t="shared" si="85"/>
        <v>0</v>
      </c>
      <c r="K176" s="17">
        <f t="shared" si="85"/>
        <v>257.64</v>
      </c>
      <c r="L176" s="17">
        <f t="shared" si="85"/>
        <v>257.64</v>
      </c>
      <c r="M176" s="31"/>
      <c r="N176" s="31" t="e">
        <f t="shared" si="72"/>
        <v>#DIV/0!</v>
      </c>
    </row>
    <row r="177" spans="1:14" s="30" customFormat="1" x14ac:dyDescent="0.2">
      <c r="A177" s="200">
        <v>32</v>
      </c>
      <c r="B177" s="201"/>
      <c r="C177" s="202"/>
      <c r="D177" s="15" t="s">
        <v>26</v>
      </c>
      <c r="E177" s="17">
        <f>E178+E180+E183</f>
        <v>5500</v>
      </c>
      <c r="F177" s="17"/>
      <c r="G177" s="17">
        <f t="shared" ref="G177:L177" si="86">G178+G180+G183</f>
        <v>24684.69</v>
      </c>
      <c r="H177" s="17">
        <f t="shared" si="86"/>
        <v>0</v>
      </c>
      <c r="I177" s="17">
        <f t="shared" si="86"/>
        <v>0</v>
      </c>
      <c r="J177" s="17">
        <f t="shared" si="86"/>
        <v>0</v>
      </c>
      <c r="K177" s="17">
        <f t="shared" si="86"/>
        <v>257.64</v>
      </c>
      <c r="L177" s="17">
        <f t="shared" si="86"/>
        <v>257.64</v>
      </c>
      <c r="M177" s="108"/>
      <c r="N177" s="31"/>
    </row>
    <row r="178" spans="1:14" s="30" customFormat="1" x14ac:dyDescent="0.2">
      <c r="A178" s="200">
        <v>321</v>
      </c>
      <c r="B178" s="201"/>
      <c r="C178" s="202"/>
      <c r="D178" s="15" t="s">
        <v>49</v>
      </c>
      <c r="E178" s="17">
        <f>E179</f>
        <v>0</v>
      </c>
      <c r="F178" s="17">
        <f t="shared" ref="F178:L178" si="87">F179</f>
        <v>0</v>
      </c>
      <c r="G178" s="17">
        <f t="shared" si="87"/>
        <v>0</v>
      </c>
      <c r="H178" s="17">
        <f t="shared" si="87"/>
        <v>0</v>
      </c>
      <c r="I178" s="17">
        <f t="shared" si="87"/>
        <v>0</v>
      </c>
      <c r="J178" s="17">
        <f t="shared" si="87"/>
        <v>0</v>
      </c>
      <c r="K178" s="17">
        <f t="shared" si="87"/>
        <v>0</v>
      </c>
      <c r="L178" s="17">
        <f t="shared" si="87"/>
        <v>0</v>
      </c>
      <c r="M178" s="108"/>
      <c r="N178" s="31"/>
    </row>
    <row r="179" spans="1:14" x14ac:dyDescent="0.2">
      <c r="A179" s="206">
        <v>3211</v>
      </c>
      <c r="B179" s="207"/>
      <c r="C179" s="208"/>
      <c r="D179" s="19" t="s">
        <v>49</v>
      </c>
      <c r="E179" s="20"/>
      <c r="F179" s="31">
        <f t="shared" si="84"/>
        <v>0</v>
      </c>
      <c r="G179" s="20"/>
      <c r="H179" s="20"/>
      <c r="I179" s="20"/>
      <c r="J179" s="20"/>
      <c r="K179" s="31">
        <f t="shared" si="76"/>
        <v>0</v>
      </c>
      <c r="L179" s="20"/>
      <c r="M179" s="108"/>
      <c r="N179" s="31"/>
    </row>
    <row r="180" spans="1:14" s="30" customFormat="1" x14ac:dyDescent="0.2">
      <c r="A180" s="200">
        <v>322</v>
      </c>
      <c r="B180" s="201"/>
      <c r="C180" s="202"/>
      <c r="D180" s="15" t="s">
        <v>51</v>
      </c>
      <c r="E180" s="17">
        <f>E181</f>
        <v>5500</v>
      </c>
      <c r="F180" s="17">
        <f t="shared" ref="F180:L180" si="88">F181</f>
        <v>308.08999999999997</v>
      </c>
      <c r="G180" s="17">
        <f t="shared" si="88"/>
        <v>24684.69</v>
      </c>
      <c r="H180" s="17">
        <f t="shared" si="88"/>
        <v>0</v>
      </c>
      <c r="I180" s="17">
        <f t="shared" si="88"/>
        <v>0</v>
      </c>
      <c r="J180" s="17">
        <f t="shared" si="88"/>
        <v>0</v>
      </c>
      <c r="K180" s="17">
        <f t="shared" si="88"/>
        <v>257.64</v>
      </c>
      <c r="L180" s="17">
        <f t="shared" si="88"/>
        <v>257.64</v>
      </c>
      <c r="M180" s="108"/>
      <c r="N180" s="31"/>
    </row>
    <row r="181" spans="1:14" x14ac:dyDescent="0.2">
      <c r="A181" s="206">
        <v>38129</v>
      </c>
      <c r="B181" s="207"/>
      <c r="C181" s="208"/>
      <c r="D181" s="19" t="s">
        <v>92</v>
      </c>
      <c r="E181" s="20">
        <v>5500</v>
      </c>
      <c r="F181" s="32">
        <v>308.08999999999997</v>
      </c>
      <c r="G181" s="20">
        <v>24684.69</v>
      </c>
      <c r="H181" s="20"/>
      <c r="I181" s="20"/>
      <c r="J181" s="20"/>
      <c r="K181" s="31">
        <f t="shared" si="76"/>
        <v>257.64</v>
      </c>
      <c r="L181" s="20">
        <v>257.64</v>
      </c>
      <c r="M181" s="108">
        <f t="shared" si="71"/>
        <v>83.624914797624072</v>
      </c>
      <c r="N181" s="31"/>
    </row>
    <row r="182" spans="1:14" x14ac:dyDescent="0.2">
      <c r="A182" s="106">
        <v>3225</v>
      </c>
      <c r="B182" s="107"/>
      <c r="C182" s="19"/>
      <c r="D182" s="19" t="s">
        <v>58</v>
      </c>
      <c r="E182" s="20"/>
      <c r="F182" s="32"/>
      <c r="G182" s="20">
        <v>3956.25</v>
      </c>
      <c r="H182" s="20"/>
      <c r="I182" s="20"/>
      <c r="J182" s="20"/>
      <c r="K182" s="31"/>
      <c r="L182" s="20"/>
      <c r="M182" s="108" t="e">
        <f t="shared" si="71"/>
        <v>#DIV/0!</v>
      </c>
      <c r="N182" s="31"/>
    </row>
    <row r="183" spans="1:14" s="30" customFormat="1" ht="25.5" x14ac:dyDescent="0.2">
      <c r="A183" s="200">
        <v>329</v>
      </c>
      <c r="B183" s="201"/>
      <c r="C183" s="202"/>
      <c r="D183" s="15" t="s">
        <v>86</v>
      </c>
      <c r="E183" s="17">
        <f>E184</f>
        <v>0</v>
      </c>
      <c r="F183" s="17">
        <f t="shared" ref="F183:I183" si="89">F184</f>
        <v>0</v>
      </c>
      <c r="G183" s="17">
        <f t="shared" si="89"/>
        <v>0</v>
      </c>
      <c r="H183" s="17">
        <f t="shared" si="89"/>
        <v>0</v>
      </c>
      <c r="I183" s="17">
        <f t="shared" si="89"/>
        <v>0</v>
      </c>
      <c r="J183" s="17">
        <f t="shared" ref="J183" si="90">J184</f>
        <v>0</v>
      </c>
      <c r="K183" s="17">
        <f t="shared" ref="K183" si="91">K184</f>
        <v>0</v>
      </c>
      <c r="L183" s="17">
        <f t="shared" ref="L183" si="92">L184</f>
        <v>0</v>
      </c>
      <c r="M183" s="108"/>
      <c r="N183" s="31" t="e">
        <f t="shared" si="72"/>
        <v>#DIV/0!</v>
      </c>
    </row>
    <row r="184" spans="1:14" ht="13.5" thickBot="1" x14ac:dyDescent="0.25">
      <c r="A184" s="236">
        <v>3299</v>
      </c>
      <c r="B184" s="237"/>
      <c r="C184" s="238"/>
      <c r="D184" s="26" t="s">
        <v>93</v>
      </c>
      <c r="E184" s="27"/>
      <c r="F184" s="32"/>
      <c r="G184" s="27"/>
      <c r="H184" s="27"/>
      <c r="I184" s="27"/>
      <c r="J184" s="27"/>
      <c r="K184" s="32">
        <f t="shared" si="76"/>
        <v>0</v>
      </c>
      <c r="L184" s="20"/>
      <c r="M184" s="108"/>
      <c r="N184" s="31" t="e">
        <f t="shared" si="72"/>
        <v>#DIV/0!</v>
      </c>
    </row>
    <row r="185" spans="1:14" s="30" customFormat="1" ht="30" x14ac:dyDescent="0.25">
      <c r="A185" s="231" t="s">
        <v>135</v>
      </c>
      <c r="B185" s="232"/>
      <c r="C185" s="233"/>
      <c r="D185" s="110" t="s">
        <v>39</v>
      </c>
      <c r="E185" s="111"/>
      <c r="F185" s="118"/>
      <c r="G185" s="111"/>
      <c r="H185" s="111"/>
      <c r="I185" s="111"/>
      <c r="J185" s="111"/>
      <c r="K185" s="118" t="e">
        <f t="shared" si="76"/>
        <v>#VALUE!</v>
      </c>
      <c r="L185" s="116" t="s">
        <v>116</v>
      </c>
      <c r="M185" s="121"/>
      <c r="N185" s="118"/>
    </row>
    <row r="186" spans="1:14" s="30" customFormat="1" ht="15" x14ac:dyDescent="0.25">
      <c r="A186" s="203" t="s">
        <v>136</v>
      </c>
      <c r="B186" s="204"/>
      <c r="C186" s="205"/>
      <c r="D186" s="115" t="s">
        <v>38</v>
      </c>
      <c r="E186" s="116"/>
      <c r="F186" s="118"/>
      <c r="G186" s="116"/>
      <c r="H186" s="116"/>
      <c r="I186" s="116"/>
      <c r="J186" s="116"/>
      <c r="K186" s="118">
        <f t="shared" si="76"/>
        <v>0</v>
      </c>
      <c r="L186" s="116"/>
      <c r="M186" s="121"/>
      <c r="N186" s="118"/>
    </row>
    <row r="187" spans="1:14" s="30" customFormat="1" ht="15" x14ac:dyDescent="0.25">
      <c r="A187" s="203" t="s">
        <v>138</v>
      </c>
      <c r="B187" s="204"/>
      <c r="C187" s="205"/>
      <c r="D187" s="115" t="s">
        <v>88</v>
      </c>
      <c r="E187" s="116"/>
      <c r="F187" s="118"/>
      <c r="G187" s="116"/>
      <c r="H187" s="116"/>
      <c r="I187" s="116"/>
      <c r="J187" s="116"/>
      <c r="K187" s="118">
        <f t="shared" si="76"/>
        <v>0</v>
      </c>
      <c r="L187" s="116"/>
      <c r="M187" s="121"/>
      <c r="N187" s="118"/>
    </row>
    <row r="188" spans="1:14" s="30" customFormat="1" ht="15" x14ac:dyDescent="0.25">
      <c r="A188" s="203">
        <v>3</v>
      </c>
      <c r="B188" s="204"/>
      <c r="C188" s="205"/>
      <c r="D188" s="115" t="s">
        <v>17</v>
      </c>
      <c r="E188" s="116">
        <f t="shared" ref="E188:K188" si="93">(E189+E213)</f>
        <v>318721</v>
      </c>
      <c r="F188" s="116">
        <f t="shared" si="93"/>
        <v>24754.09</v>
      </c>
      <c r="G188" s="116">
        <f t="shared" si="93"/>
        <v>358701.52999999997</v>
      </c>
      <c r="H188" s="116">
        <f t="shared" si="93"/>
        <v>312040</v>
      </c>
      <c r="I188" s="116">
        <v>38845.089999999997</v>
      </c>
      <c r="J188" s="116">
        <f t="shared" si="93"/>
        <v>312040</v>
      </c>
      <c r="K188" s="116">
        <f t="shared" si="93"/>
        <v>-6292.3600000000006</v>
      </c>
      <c r="L188" s="116">
        <v>48570.03</v>
      </c>
      <c r="M188" s="121">
        <f t="shared" si="71"/>
        <v>196.21012123653102</v>
      </c>
      <c r="N188" s="118">
        <f t="shared" si="72"/>
        <v>125.03518462693741</v>
      </c>
    </row>
    <row r="189" spans="1:14" s="30" customFormat="1" x14ac:dyDescent="0.2">
      <c r="A189" s="200">
        <v>32</v>
      </c>
      <c r="B189" s="201"/>
      <c r="C189" s="202"/>
      <c r="D189" s="15" t="s">
        <v>26</v>
      </c>
      <c r="E189" s="17">
        <f t="shared" ref="E189:L189" si="94">(E190+E193+E201+E211)</f>
        <v>318465</v>
      </c>
      <c r="F189" s="17">
        <f t="shared" si="94"/>
        <v>24754.09</v>
      </c>
      <c r="G189" s="17">
        <f t="shared" si="94"/>
        <v>358435.49</v>
      </c>
      <c r="H189" s="17">
        <f t="shared" si="94"/>
        <v>312040</v>
      </c>
      <c r="I189" s="17">
        <f t="shared" si="94"/>
        <v>32991.69</v>
      </c>
      <c r="J189" s="17">
        <f t="shared" si="94"/>
        <v>312040</v>
      </c>
      <c r="K189" s="17">
        <f t="shared" si="94"/>
        <v>-6292.3600000000006</v>
      </c>
      <c r="L189" s="17">
        <f t="shared" si="94"/>
        <v>26835.98</v>
      </c>
      <c r="M189" s="108">
        <f t="shared" si="71"/>
        <v>108.41028694652076</v>
      </c>
      <c r="N189" s="31">
        <f t="shared" si="72"/>
        <v>81.341634817737429</v>
      </c>
    </row>
    <row r="190" spans="1:14" s="30" customFormat="1" x14ac:dyDescent="0.2">
      <c r="A190" s="200">
        <v>321</v>
      </c>
      <c r="B190" s="201"/>
      <c r="C190" s="202"/>
      <c r="D190" s="15" t="s">
        <v>49</v>
      </c>
      <c r="E190" s="17">
        <f t="shared" ref="E190:L190" si="95">(E191+E192)</f>
        <v>3520</v>
      </c>
      <c r="F190" s="17">
        <f t="shared" si="95"/>
        <v>140</v>
      </c>
      <c r="G190" s="17">
        <f t="shared" si="95"/>
        <v>3598.56</v>
      </c>
      <c r="H190" s="17">
        <f t="shared" si="95"/>
        <v>3520</v>
      </c>
      <c r="I190" s="17">
        <f t="shared" si="95"/>
        <v>140</v>
      </c>
      <c r="J190" s="17">
        <f t="shared" si="95"/>
        <v>3520</v>
      </c>
      <c r="K190" s="17">
        <f t="shared" si="95"/>
        <v>-14.400000000000006</v>
      </c>
      <c r="L190" s="17">
        <f t="shared" si="95"/>
        <v>125.6</v>
      </c>
      <c r="M190" s="108">
        <f t="shared" si="71"/>
        <v>89.714285714285708</v>
      </c>
      <c r="N190" s="31">
        <f t="shared" si="72"/>
        <v>89.714285714285708</v>
      </c>
    </row>
    <row r="191" spans="1:14" x14ac:dyDescent="0.2">
      <c r="A191" s="206">
        <v>3211</v>
      </c>
      <c r="B191" s="207"/>
      <c r="C191" s="208"/>
      <c r="D191" s="19" t="s">
        <v>49</v>
      </c>
      <c r="E191" s="20">
        <v>3520</v>
      </c>
      <c r="F191" s="32">
        <v>140</v>
      </c>
      <c r="G191" s="20">
        <v>3598.56</v>
      </c>
      <c r="H191" s="20">
        <v>3520</v>
      </c>
      <c r="I191" s="20">
        <v>140</v>
      </c>
      <c r="J191" s="20">
        <v>3520</v>
      </c>
      <c r="K191" s="31">
        <f t="shared" si="76"/>
        <v>-14.400000000000006</v>
      </c>
      <c r="L191" s="20">
        <v>125.6</v>
      </c>
      <c r="M191" s="108">
        <f t="shared" si="71"/>
        <v>89.714285714285708</v>
      </c>
      <c r="N191" s="31">
        <f t="shared" si="72"/>
        <v>89.714285714285708</v>
      </c>
    </row>
    <row r="192" spans="1:14" x14ac:dyDescent="0.2">
      <c r="A192" s="206">
        <v>3212</v>
      </c>
      <c r="B192" s="207"/>
      <c r="C192" s="208"/>
      <c r="D192" s="19" t="s">
        <v>50</v>
      </c>
      <c r="E192" s="20"/>
      <c r="F192" s="32">
        <f t="shared" si="84"/>
        <v>0</v>
      </c>
      <c r="G192" s="20"/>
      <c r="H192" s="20"/>
      <c r="I192" s="20"/>
      <c r="J192" s="20"/>
      <c r="K192" s="31">
        <f t="shared" si="76"/>
        <v>0</v>
      </c>
      <c r="L192" s="20"/>
      <c r="M192" s="108"/>
      <c r="N192" s="31"/>
    </row>
    <row r="193" spans="1:14" s="30" customFormat="1" x14ac:dyDescent="0.2">
      <c r="A193" s="200">
        <v>322</v>
      </c>
      <c r="B193" s="201"/>
      <c r="C193" s="202"/>
      <c r="D193" s="15" t="s">
        <v>51</v>
      </c>
      <c r="E193" s="17">
        <f t="shared" ref="E193:L193" si="96">(E194+E195+E196+E197+E198+E199+E200)</f>
        <v>257620</v>
      </c>
      <c r="F193" s="17">
        <f t="shared" si="96"/>
        <v>21071.41</v>
      </c>
      <c r="G193" s="17">
        <f t="shared" si="96"/>
        <v>316673.7</v>
      </c>
      <c r="H193" s="17">
        <f t="shared" si="96"/>
        <v>257620</v>
      </c>
      <c r="I193" s="17">
        <f t="shared" si="96"/>
        <v>29019.69</v>
      </c>
      <c r="J193" s="17">
        <f t="shared" si="96"/>
        <v>257620</v>
      </c>
      <c r="K193" s="17">
        <f t="shared" si="96"/>
        <v>-4460.7000000000007</v>
      </c>
      <c r="L193" s="17">
        <f t="shared" si="96"/>
        <v>24558.989999999998</v>
      </c>
      <c r="M193" s="108">
        <f t="shared" si="71"/>
        <v>116.55124170617913</v>
      </c>
      <c r="N193" s="31">
        <f t="shared" si="72"/>
        <v>84.628712436280324</v>
      </c>
    </row>
    <row r="194" spans="1:14" x14ac:dyDescent="0.2">
      <c r="A194" s="206">
        <v>3221</v>
      </c>
      <c r="B194" s="207"/>
      <c r="C194" s="208"/>
      <c r="D194" s="19" t="s">
        <v>52</v>
      </c>
      <c r="E194" s="20">
        <v>20100</v>
      </c>
      <c r="F194" s="31">
        <v>2268</v>
      </c>
      <c r="G194" s="20">
        <v>17698.82</v>
      </c>
      <c r="H194" s="20">
        <v>20100</v>
      </c>
      <c r="I194" s="20">
        <v>2000</v>
      </c>
      <c r="J194" s="20">
        <v>20100</v>
      </c>
      <c r="K194" s="31">
        <f t="shared" si="76"/>
        <v>-1295.2</v>
      </c>
      <c r="L194" s="20">
        <v>704.8</v>
      </c>
      <c r="M194" s="108">
        <f t="shared" si="71"/>
        <v>31.075837742504408</v>
      </c>
      <c r="N194" s="31">
        <f t="shared" si="72"/>
        <v>35.24</v>
      </c>
    </row>
    <row r="195" spans="1:14" x14ac:dyDescent="0.2">
      <c r="A195" s="206">
        <v>3221</v>
      </c>
      <c r="B195" s="207"/>
      <c r="C195" s="208"/>
      <c r="D195" s="19" t="s">
        <v>53</v>
      </c>
      <c r="E195" s="20"/>
      <c r="F195" s="31">
        <f t="shared" si="84"/>
        <v>0</v>
      </c>
      <c r="G195" s="20"/>
      <c r="H195" s="20"/>
      <c r="I195" s="20"/>
      <c r="J195" s="20"/>
      <c r="K195" s="31">
        <f t="shared" si="76"/>
        <v>0</v>
      </c>
      <c r="L195" s="20"/>
      <c r="M195" s="108"/>
      <c r="N195" s="31"/>
    </row>
    <row r="196" spans="1:14" x14ac:dyDescent="0.2">
      <c r="A196" s="206">
        <v>3222</v>
      </c>
      <c r="B196" s="207"/>
      <c r="C196" s="208"/>
      <c r="D196" s="19" t="s">
        <v>54</v>
      </c>
      <c r="E196" s="20">
        <v>85200</v>
      </c>
      <c r="F196" s="31">
        <v>8262.98</v>
      </c>
      <c r="G196" s="20">
        <v>152418.32999999999</v>
      </c>
      <c r="H196" s="20">
        <v>85200</v>
      </c>
      <c r="I196" s="20">
        <v>13000</v>
      </c>
      <c r="J196" s="20">
        <v>85200</v>
      </c>
      <c r="K196" s="31">
        <f t="shared" si="76"/>
        <v>871.04999999999927</v>
      </c>
      <c r="L196" s="20">
        <v>13871.05</v>
      </c>
      <c r="M196" s="108">
        <f t="shared" si="71"/>
        <v>167.86982420385866</v>
      </c>
      <c r="N196" s="31">
        <f t="shared" si="72"/>
        <v>106.70038461538461</v>
      </c>
    </row>
    <row r="197" spans="1:14" x14ac:dyDescent="0.2">
      <c r="A197" s="206">
        <v>3223</v>
      </c>
      <c r="B197" s="207"/>
      <c r="C197" s="208"/>
      <c r="D197" s="19" t="s">
        <v>55</v>
      </c>
      <c r="E197" s="20">
        <v>140100</v>
      </c>
      <c r="F197" s="31">
        <v>10033.17</v>
      </c>
      <c r="G197" s="20">
        <v>137341.62</v>
      </c>
      <c r="H197" s="20">
        <v>140100</v>
      </c>
      <c r="I197" s="20">
        <v>13512.43</v>
      </c>
      <c r="J197" s="20">
        <v>140100</v>
      </c>
      <c r="K197" s="31">
        <f t="shared" si="76"/>
        <v>-4930.6900000000005</v>
      </c>
      <c r="L197" s="20">
        <v>8581.74</v>
      </c>
      <c r="M197" s="108">
        <f t="shared" si="71"/>
        <v>85.533684767625786</v>
      </c>
      <c r="N197" s="31">
        <f t="shared" si="72"/>
        <v>63.509968229252621</v>
      </c>
    </row>
    <row r="198" spans="1:14" x14ac:dyDescent="0.2">
      <c r="A198" s="206">
        <v>3223</v>
      </c>
      <c r="B198" s="207"/>
      <c r="C198" s="208"/>
      <c r="D198" s="19" t="s">
        <v>56</v>
      </c>
      <c r="E198" s="20"/>
      <c r="F198" s="31">
        <f t="shared" si="84"/>
        <v>0</v>
      </c>
      <c r="G198" s="20"/>
      <c r="H198" s="20"/>
      <c r="I198" s="20"/>
      <c r="J198" s="20"/>
      <c r="K198" s="31">
        <f t="shared" si="76"/>
        <v>0</v>
      </c>
      <c r="L198" s="20"/>
      <c r="M198" s="108"/>
      <c r="N198" s="31"/>
    </row>
    <row r="199" spans="1:14" x14ac:dyDescent="0.2">
      <c r="A199" s="206">
        <v>3224</v>
      </c>
      <c r="B199" s="207"/>
      <c r="C199" s="208"/>
      <c r="D199" s="19" t="s">
        <v>57</v>
      </c>
      <c r="E199" s="20">
        <v>10200</v>
      </c>
      <c r="F199" s="31">
        <v>14.3</v>
      </c>
      <c r="G199" s="20">
        <v>5381.23</v>
      </c>
      <c r="H199" s="20">
        <v>10200</v>
      </c>
      <c r="I199" s="20">
        <v>14.3</v>
      </c>
      <c r="J199" s="20">
        <v>10200</v>
      </c>
      <c r="K199" s="31">
        <f t="shared" si="76"/>
        <v>197.1</v>
      </c>
      <c r="L199" s="20">
        <v>211.4</v>
      </c>
      <c r="M199" s="108">
        <f t="shared" si="71"/>
        <v>1478.3216783216783</v>
      </c>
      <c r="N199" s="31">
        <f t="shared" si="72"/>
        <v>1478.3216783216783</v>
      </c>
    </row>
    <row r="200" spans="1:14" x14ac:dyDescent="0.2">
      <c r="A200" s="206">
        <v>3225</v>
      </c>
      <c r="B200" s="207"/>
      <c r="C200" s="208"/>
      <c r="D200" s="19" t="s">
        <v>58</v>
      </c>
      <c r="E200" s="20">
        <v>2020</v>
      </c>
      <c r="F200" s="31">
        <v>492.96</v>
      </c>
      <c r="G200" s="20">
        <v>3833.7</v>
      </c>
      <c r="H200" s="20">
        <v>2020</v>
      </c>
      <c r="I200" s="20">
        <v>492.96</v>
      </c>
      <c r="J200" s="20">
        <v>2020</v>
      </c>
      <c r="K200" s="31">
        <f t="shared" si="76"/>
        <v>697.04</v>
      </c>
      <c r="L200" s="20">
        <v>1190</v>
      </c>
      <c r="M200" s="108">
        <f t="shared" si="71"/>
        <v>241.39889646218759</v>
      </c>
      <c r="N200" s="31">
        <f t="shared" si="72"/>
        <v>241.39889646218759</v>
      </c>
    </row>
    <row r="201" spans="1:14" s="30" customFormat="1" x14ac:dyDescent="0.2">
      <c r="A201" s="200">
        <v>323</v>
      </c>
      <c r="B201" s="201"/>
      <c r="C201" s="202"/>
      <c r="D201" s="15" t="s">
        <v>59</v>
      </c>
      <c r="E201" s="17">
        <f t="shared" ref="E201:L201" si="97">(E202+E203+E204+E205+E206+E207+E208+E209+E210)</f>
        <v>50900</v>
      </c>
      <c r="F201" s="17">
        <f t="shared" si="97"/>
        <v>3542.6800000000003</v>
      </c>
      <c r="G201" s="17">
        <f t="shared" si="97"/>
        <v>38163.229999999996</v>
      </c>
      <c r="H201" s="17">
        <f t="shared" si="97"/>
        <v>50900</v>
      </c>
      <c r="I201" s="17">
        <f t="shared" si="97"/>
        <v>3832</v>
      </c>
      <c r="J201" s="17">
        <f t="shared" si="97"/>
        <v>50900</v>
      </c>
      <c r="K201" s="17">
        <f t="shared" si="97"/>
        <v>-1817.26</v>
      </c>
      <c r="L201" s="17">
        <f t="shared" si="97"/>
        <v>2014.74</v>
      </c>
      <c r="M201" s="108">
        <f t="shared" si="71"/>
        <v>56.870504815563351</v>
      </c>
      <c r="N201" s="31">
        <f t="shared" si="72"/>
        <v>52.576722338204597</v>
      </c>
    </row>
    <row r="202" spans="1:14" x14ac:dyDescent="0.2">
      <c r="A202" s="206">
        <v>3231</v>
      </c>
      <c r="B202" s="207"/>
      <c r="C202" s="208"/>
      <c r="D202" s="19" t="s">
        <v>60</v>
      </c>
      <c r="E202" s="20"/>
      <c r="F202" s="31">
        <f t="shared" si="84"/>
        <v>0</v>
      </c>
      <c r="G202" s="20"/>
      <c r="H202" s="20"/>
      <c r="I202" s="20"/>
      <c r="J202" s="20"/>
      <c r="K202" s="31">
        <f t="shared" si="76"/>
        <v>0</v>
      </c>
      <c r="L202" s="20"/>
      <c r="M202" s="108"/>
      <c r="N202" s="31"/>
    </row>
    <row r="203" spans="1:14" x14ac:dyDescent="0.2">
      <c r="A203" s="206">
        <v>3231</v>
      </c>
      <c r="B203" s="207"/>
      <c r="C203" s="208"/>
      <c r="D203" s="19" t="s">
        <v>61</v>
      </c>
      <c r="E203" s="20"/>
      <c r="F203" s="31">
        <f t="shared" si="84"/>
        <v>0</v>
      </c>
      <c r="G203" s="20"/>
      <c r="H203" s="20"/>
      <c r="I203" s="20"/>
      <c r="J203" s="20"/>
      <c r="K203" s="31">
        <f t="shared" si="76"/>
        <v>0</v>
      </c>
      <c r="L203" s="20"/>
      <c r="M203" s="108"/>
      <c r="N203" s="31"/>
    </row>
    <row r="204" spans="1:14" x14ac:dyDescent="0.2">
      <c r="A204" s="206">
        <v>3231</v>
      </c>
      <c r="B204" s="207"/>
      <c r="C204" s="208"/>
      <c r="D204" s="19" t="s">
        <v>62</v>
      </c>
      <c r="E204" s="20">
        <v>6500</v>
      </c>
      <c r="F204" s="31"/>
      <c r="G204" s="20">
        <v>6550</v>
      </c>
      <c r="H204" s="20">
        <v>6500</v>
      </c>
      <c r="I204" s="20"/>
      <c r="J204" s="20">
        <v>6500</v>
      </c>
      <c r="K204" s="31">
        <f t="shared" si="76"/>
        <v>0</v>
      </c>
      <c r="L204" s="20"/>
      <c r="M204" s="108" t="e">
        <f t="shared" si="71"/>
        <v>#DIV/0!</v>
      </c>
      <c r="N204" s="31" t="e">
        <f t="shared" si="72"/>
        <v>#DIV/0!</v>
      </c>
    </row>
    <row r="205" spans="1:14" ht="25.5" x14ac:dyDescent="0.2">
      <c r="A205" s="206">
        <v>3232</v>
      </c>
      <c r="B205" s="207"/>
      <c r="C205" s="208"/>
      <c r="D205" s="19" t="s">
        <v>63</v>
      </c>
      <c r="E205" s="20">
        <v>5200</v>
      </c>
      <c r="F205" s="31">
        <v>1195.71</v>
      </c>
      <c r="G205" s="20">
        <v>5000</v>
      </c>
      <c r="H205" s="20">
        <v>5200</v>
      </c>
      <c r="I205" s="20">
        <v>1000</v>
      </c>
      <c r="J205" s="20">
        <v>5200</v>
      </c>
      <c r="K205" s="31">
        <f t="shared" si="76"/>
        <v>-567.96</v>
      </c>
      <c r="L205" s="20">
        <v>432.04</v>
      </c>
      <c r="M205" s="108">
        <f t="shared" si="71"/>
        <v>36.132507046022866</v>
      </c>
      <c r="N205" s="31">
        <f t="shared" si="72"/>
        <v>43.204000000000001</v>
      </c>
    </row>
    <row r="206" spans="1:14" x14ac:dyDescent="0.2">
      <c r="A206" s="206">
        <v>3233</v>
      </c>
      <c r="B206" s="207"/>
      <c r="C206" s="208"/>
      <c r="D206" s="19" t="s">
        <v>65</v>
      </c>
      <c r="E206" s="20">
        <v>1000</v>
      </c>
      <c r="F206" s="31">
        <v>63.72</v>
      </c>
      <c r="G206" s="20">
        <v>2085</v>
      </c>
      <c r="H206" s="20">
        <v>1000</v>
      </c>
      <c r="I206" s="20">
        <v>132</v>
      </c>
      <c r="J206" s="20">
        <v>1000</v>
      </c>
      <c r="K206" s="31">
        <f t="shared" si="76"/>
        <v>29.860000000000014</v>
      </c>
      <c r="L206" s="20">
        <v>161.86000000000001</v>
      </c>
      <c r="M206" s="108">
        <f t="shared" si="71"/>
        <v>254.01757689893287</v>
      </c>
      <c r="N206" s="31">
        <f t="shared" si="72"/>
        <v>122.62121212121212</v>
      </c>
    </row>
    <row r="207" spans="1:14" x14ac:dyDescent="0.2">
      <c r="A207" s="206">
        <v>3234</v>
      </c>
      <c r="B207" s="207"/>
      <c r="C207" s="208"/>
      <c r="D207" s="19" t="s">
        <v>66</v>
      </c>
      <c r="E207" s="20">
        <v>35200</v>
      </c>
      <c r="F207" s="31">
        <v>2113.25</v>
      </c>
      <c r="G207" s="20">
        <v>22503.23</v>
      </c>
      <c r="H207" s="20">
        <v>35200</v>
      </c>
      <c r="I207" s="20">
        <v>2500</v>
      </c>
      <c r="J207" s="20">
        <v>35200</v>
      </c>
      <c r="K207" s="31">
        <f t="shared" si="76"/>
        <v>-1197.3800000000001</v>
      </c>
      <c r="L207" s="20">
        <v>1302.6199999999999</v>
      </c>
      <c r="M207" s="108">
        <f t="shared" si="71"/>
        <v>61.640600970069791</v>
      </c>
      <c r="N207" s="31">
        <f t="shared" si="72"/>
        <v>52.104799999999997</v>
      </c>
    </row>
    <row r="208" spans="1:14" x14ac:dyDescent="0.2">
      <c r="A208" s="206">
        <v>3236</v>
      </c>
      <c r="B208" s="207"/>
      <c r="C208" s="208"/>
      <c r="D208" s="19" t="s">
        <v>67</v>
      </c>
      <c r="E208" s="20">
        <v>3000</v>
      </c>
      <c r="F208" s="31"/>
      <c r="G208" s="20">
        <v>2025</v>
      </c>
      <c r="H208" s="20">
        <v>3000</v>
      </c>
      <c r="I208" s="20"/>
      <c r="J208" s="20">
        <v>3000</v>
      </c>
      <c r="K208" s="31">
        <f t="shared" si="76"/>
        <v>0</v>
      </c>
      <c r="L208" s="20"/>
      <c r="M208" s="108" t="e">
        <f t="shared" ref="M208:M224" si="98">L208/F208*100</f>
        <v>#DIV/0!</v>
      </c>
      <c r="N208" s="31"/>
    </row>
    <row r="209" spans="1:14" x14ac:dyDescent="0.2">
      <c r="A209" s="206">
        <v>3237</v>
      </c>
      <c r="B209" s="207"/>
      <c r="C209" s="208"/>
      <c r="D209" s="19" t="s">
        <v>68</v>
      </c>
      <c r="E209" s="20"/>
      <c r="F209" s="31">
        <f t="shared" ref="F209:F227" si="99">G209/7.5345</f>
        <v>0</v>
      </c>
      <c r="G209" s="20"/>
      <c r="H209" s="20"/>
      <c r="I209" s="20"/>
      <c r="J209" s="20"/>
      <c r="K209" s="31">
        <f t="shared" si="76"/>
        <v>0</v>
      </c>
      <c r="L209" s="20"/>
      <c r="M209" s="108"/>
      <c r="N209" s="31"/>
    </row>
    <row r="210" spans="1:14" x14ac:dyDescent="0.2">
      <c r="A210" s="206">
        <v>3239</v>
      </c>
      <c r="B210" s="207"/>
      <c r="C210" s="208"/>
      <c r="D210" s="19" t="s">
        <v>64</v>
      </c>
      <c r="E210" s="20"/>
      <c r="F210" s="31">
        <v>170</v>
      </c>
      <c r="G210" s="20"/>
      <c r="H210" s="20"/>
      <c r="I210" s="20">
        <v>200</v>
      </c>
      <c r="J210" s="20"/>
      <c r="K210" s="31">
        <f t="shared" ref="K210:K227" si="100">L210-I210</f>
        <v>-81.78</v>
      </c>
      <c r="L210" s="20">
        <v>118.22</v>
      </c>
      <c r="M210" s="108"/>
      <c r="N210" s="31"/>
    </row>
    <row r="211" spans="1:14" s="30" customFormat="1" x14ac:dyDescent="0.2">
      <c r="A211" s="200">
        <v>329</v>
      </c>
      <c r="B211" s="201"/>
      <c r="C211" s="202"/>
      <c r="D211" s="15" t="s">
        <v>69</v>
      </c>
      <c r="E211" s="17">
        <f t="shared" ref="E211:K211" si="101">(E212)</f>
        <v>6425</v>
      </c>
      <c r="F211" s="17">
        <f t="shared" si="101"/>
        <v>0</v>
      </c>
      <c r="G211" s="17">
        <f t="shared" si="101"/>
        <v>0</v>
      </c>
      <c r="H211" s="17">
        <f t="shared" si="101"/>
        <v>0</v>
      </c>
      <c r="I211" s="17"/>
      <c r="J211" s="17">
        <f t="shared" si="101"/>
        <v>0</v>
      </c>
      <c r="K211" s="17">
        <f t="shared" si="101"/>
        <v>0</v>
      </c>
      <c r="L211" s="17">
        <v>136.65</v>
      </c>
      <c r="M211" s="108"/>
      <c r="N211" s="31"/>
    </row>
    <row r="212" spans="1:14" x14ac:dyDescent="0.2">
      <c r="A212" s="206">
        <v>3292</v>
      </c>
      <c r="B212" s="207"/>
      <c r="C212" s="208"/>
      <c r="D212" s="19" t="s">
        <v>70</v>
      </c>
      <c r="E212" s="20">
        <v>6425</v>
      </c>
      <c r="F212" s="31">
        <f t="shared" si="99"/>
        <v>0</v>
      </c>
      <c r="G212" s="20"/>
      <c r="H212" s="20"/>
      <c r="I212" s="20"/>
      <c r="J212" s="20"/>
      <c r="K212" s="31">
        <f t="shared" si="100"/>
        <v>0</v>
      </c>
      <c r="L212" s="20"/>
      <c r="M212" s="108"/>
      <c r="N212" s="31"/>
    </row>
    <row r="213" spans="1:14" s="30" customFormat="1" x14ac:dyDescent="0.2">
      <c r="A213" s="200">
        <v>34</v>
      </c>
      <c r="B213" s="201"/>
      <c r="C213" s="202"/>
      <c r="D213" s="15" t="s">
        <v>48</v>
      </c>
      <c r="E213" s="17">
        <f t="shared" ref="E213:L213" si="102">(E214)</f>
        <v>256</v>
      </c>
      <c r="F213" s="17">
        <f t="shared" si="102"/>
        <v>0</v>
      </c>
      <c r="G213" s="17">
        <f t="shared" si="102"/>
        <v>266.04000000000002</v>
      </c>
      <c r="H213" s="17">
        <f t="shared" si="102"/>
        <v>0</v>
      </c>
      <c r="I213" s="17">
        <f t="shared" si="102"/>
        <v>0</v>
      </c>
      <c r="J213" s="17">
        <f t="shared" si="102"/>
        <v>0</v>
      </c>
      <c r="K213" s="17">
        <f t="shared" si="102"/>
        <v>0</v>
      </c>
      <c r="L213" s="17">
        <f t="shared" si="102"/>
        <v>0</v>
      </c>
      <c r="M213" s="108" t="e">
        <f t="shared" si="98"/>
        <v>#DIV/0!</v>
      </c>
      <c r="N213" s="31"/>
    </row>
    <row r="214" spans="1:14" s="30" customFormat="1" x14ac:dyDescent="0.2">
      <c r="A214" s="245">
        <v>343</v>
      </c>
      <c r="B214" s="246"/>
      <c r="C214" s="247"/>
      <c r="D214" s="165" t="s">
        <v>46</v>
      </c>
      <c r="E214" s="166">
        <f t="shared" ref="E214:L214" si="103">(E215+E216)</f>
        <v>256</v>
      </c>
      <c r="F214" s="166">
        <f t="shared" si="103"/>
        <v>0</v>
      </c>
      <c r="G214" s="166">
        <f t="shared" si="103"/>
        <v>266.04000000000002</v>
      </c>
      <c r="H214" s="166">
        <f t="shared" si="103"/>
        <v>0</v>
      </c>
      <c r="I214" s="166">
        <f t="shared" si="103"/>
        <v>0</v>
      </c>
      <c r="J214" s="166">
        <f t="shared" si="103"/>
        <v>0</v>
      </c>
      <c r="K214" s="166">
        <f t="shared" si="103"/>
        <v>0</v>
      </c>
      <c r="L214" s="166">
        <f t="shared" si="103"/>
        <v>0</v>
      </c>
      <c r="M214" s="159" t="e">
        <f t="shared" si="98"/>
        <v>#DIV/0!</v>
      </c>
      <c r="N214" s="158"/>
    </row>
    <row r="215" spans="1:14" x14ac:dyDescent="0.2">
      <c r="A215" s="206">
        <v>3431</v>
      </c>
      <c r="B215" s="207"/>
      <c r="C215" s="208"/>
      <c r="D215" s="19" t="s">
        <v>46</v>
      </c>
      <c r="E215" s="20"/>
      <c r="F215" s="31"/>
      <c r="G215" s="20"/>
      <c r="H215" s="20"/>
      <c r="I215" s="20"/>
      <c r="J215" s="20"/>
      <c r="K215" s="31">
        <f t="shared" si="100"/>
        <v>0</v>
      </c>
      <c r="L215" s="20"/>
      <c r="M215" s="108"/>
      <c r="N215" s="31"/>
    </row>
    <row r="216" spans="1:14" x14ac:dyDescent="0.2">
      <c r="A216" s="206">
        <v>3431</v>
      </c>
      <c r="B216" s="207"/>
      <c r="C216" s="208"/>
      <c r="D216" s="19" t="s">
        <v>47</v>
      </c>
      <c r="E216" s="20">
        <v>256</v>
      </c>
      <c r="F216" s="31"/>
      <c r="G216" s="20">
        <v>266.04000000000002</v>
      </c>
      <c r="H216" s="20"/>
      <c r="I216" s="20"/>
      <c r="J216" s="20"/>
      <c r="K216" s="31">
        <f t="shared" si="100"/>
        <v>0</v>
      </c>
      <c r="L216" s="20"/>
      <c r="M216" s="108" t="e">
        <f t="shared" si="98"/>
        <v>#DIV/0!</v>
      </c>
      <c r="N216" s="31"/>
    </row>
    <row r="217" spans="1:14" s="30" customFormat="1" ht="45" x14ac:dyDescent="0.25">
      <c r="A217" s="248">
        <v>4</v>
      </c>
      <c r="B217" s="249"/>
      <c r="C217" s="249"/>
      <c r="D217" s="122" t="s">
        <v>117</v>
      </c>
      <c r="E217" s="116">
        <f t="shared" ref="E217:K217" si="104">(E218+E225)</f>
        <v>3000</v>
      </c>
      <c r="F217" s="116">
        <f t="shared" si="104"/>
        <v>683</v>
      </c>
      <c r="G217" s="116">
        <f t="shared" si="104"/>
        <v>10416.380000000001</v>
      </c>
      <c r="H217" s="116">
        <f t="shared" si="104"/>
        <v>15000</v>
      </c>
      <c r="I217" s="116">
        <v>5950</v>
      </c>
      <c r="J217" s="116">
        <f t="shared" si="104"/>
        <v>15000</v>
      </c>
      <c r="K217" s="116">
        <f t="shared" si="104"/>
        <v>8434.5499999999993</v>
      </c>
      <c r="L217" s="116">
        <v>15912.5</v>
      </c>
      <c r="M217" s="121">
        <f t="shared" si="98"/>
        <v>2329.7950219619329</v>
      </c>
      <c r="N217" s="118">
        <f t="shared" ref="N217:N229" si="105">L217/I217*100</f>
        <v>267.43697478991595</v>
      </c>
    </row>
    <row r="218" spans="1:14" s="30" customFormat="1" ht="38.25" x14ac:dyDescent="0.2">
      <c r="A218" s="250">
        <v>42</v>
      </c>
      <c r="B218" s="251"/>
      <c r="C218" s="251"/>
      <c r="D218" s="24" t="s">
        <v>72</v>
      </c>
      <c r="E218" s="17">
        <f t="shared" ref="E218:L218" si="106">(E219+E221+E223)</f>
        <v>3000</v>
      </c>
      <c r="F218" s="17">
        <f t="shared" si="106"/>
        <v>683</v>
      </c>
      <c r="G218" s="17">
        <f t="shared" si="106"/>
        <v>10416.380000000001</v>
      </c>
      <c r="H218" s="17">
        <f t="shared" si="106"/>
        <v>15000</v>
      </c>
      <c r="I218" s="17"/>
      <c r="J218" s="17">
        <f t="shared" si="106"/>
        <v>15000</v>
      </c>
      <c r="K218" s="17">
        <f t="shared" si="106"/>
        <v>5950</v>
      </c>
      <c r="L218" s="17">
        <f t="shared" si="106"/>
        <v>5950</v>
      </c>
      <c r="M218" s="108">
        <f t="shared" si="98"/>
        <v>871.15666178623724</v>
      </c>
      <c r="N218" s="31"/>
    </row>
    <row r="219" spans="1:14" s="30" customFormat="1" x14ac:dyDescent="0.2">
      <c r="A219" s="250">
        <v>421</v>
      </c>
      <c r="B219" s="251"/>
      <c r="C219" s="251"/>
      <c r="D219" s="24" t="s">
        <v>73</v>
      </c>
      <c r="E219" s="17">
        <f t="shared" ref="E219:L219" si="107">(E220)</f>
        <v>0</v>
      </c>
      <c r="F219" s="17">
        <f t="shared" si="107"/>
        <v>0</v>
      </c>
      <c r="G219" s="17">
        <f t="shared" si="107"/>
        <v>0</v>
      </c>
      <c r="H219" s="17">
        <f t="shared" si="107"/>
        <v>0</v>
      </c>
      <c r="I219" s="17">
        <f t="shared" si="107"/>
        <v>0</v>
      </c>
      <c r="J219" s="17">
        <f t="shared" si="107"/>
        <v>0</v>
      </c>
      <c r="K219" s="17">
        <f t="shared" si="107"/>
        <v>5950</v>
      </c>
      <c r="L219" s="17">
        <f t="shared" si="107"/>
        <v>5950</v>
      </c>
      <c r="M219" s="108"/>
      <c r="N219" s="31"/>
    </row>
    <row r="220" spans="1:14" x14ac:dyDescent="0.2">
      <c r="A220" s="206">
        <v>4212</v>
      </c>
      <c r="B220" s="207"/>
      <c r="C220" s="208"/>
      <c r="D220" s="25" t="s">
        <v>105</v>
      </c>
      <c r="E220" s="20"/>
      <c r="F220" s="32">
        <f t="shared" si="99"/>
        <v>0</v>
      </c>
      <c r="G220" s="20"/>
      <c r="H220" s="20"/>
      <c r="I220" s="20"/>
      <c r="J220" s="20"/>
      <c r="K220" s="31">
        <f t="shared" si="100"/>
        <v>5950</v>
      </c>
      <c r="L220" s="20">
        <v>5950</v>
      </c>
      <c r="M220" s="108"/>
      <c r="N220" s="31"/>
    </row>
    <row r="221" spans="1:14" s="30" customFormat="1" x14ac:dyDescent="0.2">
      <c r="A221" s="200">
        <v>422</v>
      </c>
      <c r="B221" s="201"/>
      <c r="C221" s="202"/>
      <c r="D221" s="24" t="s">
        <v>106</v>
      </c>
      <c r="E221" s="17">
        <f t="shared" ref="E221:L221" si="108">(E222)</f>
        <v>3000</v>
      </c>
      <c r="F221" s="17">
        <f t="shared" si="108"/>
        <v>683</v>
      </c>
      <c r="G221" s="17">
        <f t="shared" si="108"/>
        <v>6752.5</v>
      </c>
      <c r="H221" s="17">
        <f t="shared" si="108"/>
        <v>15000</v>
      </c>
      <c r="I221" s="17">
        <f t="shared" si="108"/>
        <v>0</v>
      </c>
      <c r="J221" s="17">
        <f t="shared" si="108"/>
        <v>15000</v>
      </c>
      <c r="K221" s="17">
        <f t="shared" si="108"/>
        <v>0</v>
      </c>
      <c r="L221" s="17">
        <f t="shared" si="108"/>
        <v>0</v>
      </c>
      <c r="M221" s="108">
        <f t="shared" si="98"/>
        <v>0</v>
      </c>
      <c r="N221" s="31"/>
    </row>
    <row r="222" spans="1:14" x14ac:dyDescent="0.2">
      <c r="A222" s="209">
        <v>4221</v>
      </c>
      <c r="B222" s="199"/>
      <c r="C222" s="199"/>
      <c r="D222" s="25" t="s">
        <v>106</v>
      </c>
      <c r="E222" s="20">
        <v>3000</v>
      </c>
      <c r="F222" s="31">
        <v>683</v>
      </c>
      <c r="G222" s="20">
        <v>6752.5</v>
      </c>
      <c r="H222" s="20">
        <v>15000</v>
      </c>
      <c r="I222" s="20"/>
      <c r="J222" s="20">
        <v>15000</v>
      </c>
      <c r="K222" s="31">
        <f t="shared" si="100"/>
        <v>0</v>
      </c>
      <c r="L222" s="20"/>
      <c r="M222" s="108">
        <f t="shared" si="98"/>
        <v>0</v>
      </c>
      <c r="N222" s="31"/>
    </row>
    <row r="223" spans="1:14" s="30" customFormat="1" ht="25.5" x14ac:dyDescent="0.2">
      <c r="A223" s="200">
        <v>424</v>
      </c>
      <c r="B223" s="201"/>
      <c r="C223" s="202"/>
      <c r="D223" s="24" t="s">
        <v>75</v>
      </c>
      <c r="E223" s="31">
        <f t="shared" ref="E223:L223" si="109">(E224)</f>
        <v>0</v>
      </c>
      <c r="F223" s="31">
        <f t="shared" si="109"/>
        <v>0</v>
      </c>
      <c r="G223" s="31">
        <f t="shared" si="109"/>
        <v>3663.88</v>
      </c>
      <c r="H223" s="31">
        <f t="shared" si="109"/>
        <v>0</v>
      </c>
      <c r="I223" s="31">
        <f t="shared" si="109"/>
        <v>0</v>
      </c>
      <c r="J223" s="31">
        <f t="shared" si="109"/>
        <v>0</v>
      </c>
      <c r="K223" s="31">
        <f t="shared" si="109"/>
        <v>0</v>
      </c>
      <c r="L223" s="31">
        <f t="shared" si="109"/>
        <v>0</v>
      </c>
      <c r="M223" s="108"/>
      <c r="N223" s="31"/>
    </row>
    <row r="224" spans="1:14" x14ac:dyDescent="0.2">
      <c r="A224" s="209">
        <v>4241</v>
      </c>
      <c r="B224" s="199"/>
      <c r="C224" s="199"/>
      <c r="D224" s="25" t="s">
        <v>107</v>
      </c>
      <c r="E224" s="32"/>
      <c r="F224" s="32"/>
      <c r="G224" s="20">
        <v>3663.88</v>
      </c>
      <c r="H224" s="32"/>
      <c r="I224" s="20"/>
      <c r="J224" s="32"/>
      <c r="K224" s="31">
        <f t="shared" si="100"/>
        <v>0</v>
      </c>
      <c r="L224" s="32"/>
      <c r="M224" s="108" t="e">
        <f t="shared" si="98"/>
        <v>#DIV/0!</v>
      </c>
      <c r="N224" s="31"/>
    </row>
    <row r="225" spans="1:14" s="30" customFormat="1" ht="25.5" x14ac:dyDescent="0.2">
      <c r="A225" s="200">
        <v>45</v>
      </c>
      <c r="B225" s="201"/>
      <c r="C225" s="202"/>
      <c r="D225" s="24" t="s">
        <v>95</v>
      </c>
      <c r="E225" s="31">
        <f t="shared" ref="E225:L225" si="110">(E226)</f>
        <v>0</v>
      </c>
      <c r="F225" s="31">
        <f t="shared" si="110"/>
        <v>0</v>
      </c>
      <c r="G225" s="31">
        <f t="shared" si="110"/>
        <v>0</v>
      </c>
      <c r="H225" s="31">
        <f t="shared" si="110"/>
        <v>0</v>
      </c>
      <c r="I225" s="31">
        <f t="shared" si="110"/>
        <v>5950</v>
      </c>
      <c r="J225" s="31">
        <f t="shared" si="110"/>
        <v>0</v>
      </c>
      <c r="K225" s="31">
        <f t="shared" si="110"/>
        <v>2484.5500000000002</v>
      </c>
      <c r="L225" s="31">
        <f t="shared" si="110"/>
        <v>9962.5</v>
      </c>
      <c r="M225" s="108"/>
      <c r="N225" s="31"/>
    </row>
    <row r="226" spans="1:14" s="30" customFormat="1" ht="25.5" x14ac:dyDescent="0.2">
      <c r="A226" s="200">
        <v>451</v>
      </c>
      <c r="B226" s="201"/>
      <c r="C226" s="202"/>
      <c r="D226" s="24" t="s">
        <v>74</v>
      </c>
      <c r="E226" s="31">
        <f>(E229)</f>
        <v>0</v>
      </c>
      <c r="F226" s="31"/>
      <c r="G226" s="31">
        <f t="shared" ref="G226:K226" si="111">(G229)</f>
        <v>0</v>
      </c>
      <c r="H226" s="31">
        <f t="shared" si="111"/>
        <v>0</v>
      </c>
      <c r="I226" s="31">
        <f t="shared" si="111"/>
        <v>5950</v>
      </c>
      <c r="J226" s="31">
        <f t="shared" si="111"/>
        <v>0</v>
      </c>
      <c r="K226" s="31">
        <f t="shared" si="111"/>
        <v>2484.5500000000002</v>
      </c>
      <c r="L226" s="31">
        <v>9962.5</v>
      </c>
      <c r="M226" s="108"/>
      <c r="N226" s="31">
        <v>167.44</v>
      </c>
    </row>
    <row r="227" spans="1:14" s="30" customFormat="1" x14ac:dyDescent="0.2">
      <c r="A227" s="53">
        <v>45</v>
      </c>
      <c r="B227" s="54"/>
      <c r="C227" s="55"/>
      <c r="D227" s="56" t="s">
        <v>110</v>
      </c>
      <c r="E227" s="57"/>
      <c r="F227" s="31">
        <f t="shared" si="99"/>
        <v>0</v>
      </c>
      <c r="G227" s="58"/>
      <c r="H227" s="57"/>
      <c r="I227" s="58"/>
      <c r="J227" s="57"/>
      <c r="K227" s="31">
        <f t="shared" si="100"/>
        <v>0</v>
      </c>
      <c r="L227" s="31"/>
      <c r="M227" s="108"/>
      <c r="N227" s="31"/>
    </row>
    <row r="228" spans="1:14" s="30" customFormat="1" x14ac:dyDescent="0.2">
      <c r="A228" s="54">
        <v>45</v>
      </c>
      <c r="B228" s="54"/>
      <c r="C228" s="55"/>
      <c r="D228" s="56" t="s">
        <v>139</v>
      </c>
      <c r="E228" s="57"/>
      <c r="F228" s="31"/>
      <c r="G228" s="58"/>
      <c r="H228" s="57"/>
      <c r="I228" s="58"/>
      <c r="J228" s="57"/>
      <c r="K228" s="31"/>
      <c r="L228" s="31"/>
      <c r="M228" s="108"/>
      <c r="N228" s="31"/>
    </row>
    <row r="229" spans="1:14" ht="25.5" x14ac:dyDescent="0.2">
      <c r="A229" s="199">
        <v>4511</v>
      </c>
      <c r="B229" s="199"/>
      <c r="C229" s="199"/>
      <c r="D229" s="25" t="s">
        <v>74</v>
      </c>
      <c r="E229" s="32"/>
      <c r="F229" s="32"/>
      <c r="G229" s="20"/>
      <c r="H229" s="32"/>
      <c r="I229" s="20">
        <v>5950</v>
      </c>
      <c r="J229" s="32"/>
      <c r="K229" s="31">
        <v>2484.5500000000002</v>
      </c>
      <c r="L229" s="32">
        <v>9962.5</v>
      </c>
      <c r="M229" s="108"/>
      <c r="N229" s="31">
        <f t="shared" si="105"/>
        <v>167.43697478991598</v>
      </c>
    </row>
    <row r="230" spans="1:14" x14ac:dyDescent="0.2">
      <c r="K230" s="61"/>
    </row>
    <row r="231" spans="1:14" x14ac:dyDescent="0.2">
      <c r="K231" s="61"/>
    </row>
  </sheetData>
  <mergeCells count="215">
    <mergeCell ref="A1:L1"/>
    <mergeCell ref="A157:C157"/>
    <mergeCell ref="A159:C159"/>
    <mergeCell ref="A160:C160"/>
    <mergeCell ref="A161:C161"/>
    <mergeCell ref="A162:C162"/>
    <mergeCell ref="A150:C150"/>
    <mergeCell ref="A151:C151"/>
    <mergeCell ref="A152:C152"/>
    <mergeCell ref="A153:C153"/>
    <mergeCell ref="A154:C154"/>
    <mergeCell ref="A145:C145"/>
    <mergeCell ref="A146:C146"/>
    <mergeCell ref="A147:C147"/>
    <mergeCell ref="A148:C148"/>
    <mergeCell ref="A149:C149"/>
    <mergeCell ref="A73:C73"/>
    <mergeCell ref="A139:C139"/>
    <mergeCell ref="A140:C140"/>
    <mergeCell ref="A14:C14"/>
    <mergeCell ref="A56:C56"/>
    <mergeCell ref="A57:C57"/>
    <mergeCell ref="A18:C18"/>
    <mergeCell ref="A19:C19"/>
    <mergeCell ref="A20:C20"/>
    <mergeCell ref="A204:C204"/>
    <mergeCell ref="A205:C205"/>
    <mergeCell ref="A196:C196"/>
    <mergeCell ref="A197:C197"/>
    <mergeCell ref="A198:C198"/>
    <mergeCell ref="A199:C199"/>
    <mergeCell ref="A200:C200"/>
    <mergeCell ref="A191:C191"/>
    <mergeCell ref="A192:C192"/>
    <mergeCell ref="A193:C193"/>
    <mergeCell ref="A194:C194"/>
    <mergeCell ref="A195:C195"/>
    <mergeCell ref="A106:C106"/>
    <mergeCell ref="A105:C105"/>
    <mergeCell ref="A104:C104"/>
    <mergeCell ref="A81:C81"/>
    <mergeCell ref="A101:C101"/>
    <mergeCell ref="A131:C131"/>
    <mergeCell ref="A155:C155"/>
    <mergeCell ref="A189:C189"/>
    <mergeCell ref="A187:C187"/>
    <mergeCell ref="A188:C188"/>
    <mergeCell ref="A190:C190"/>
    <mergeCell ref="A221:C221"/>
    <mergeCell ref="A222:C222"/>
    <mergeCell ref="A216:C216"/>
    <mergeCell ref="A217:C217"/>
    <mergeCell ref="A218:C218"/>
    <mergeCell ref="A219:C219"/>
    <mergeCell ref="A220:C220"/>
    <mergeCell ref="A211:C211"/>
    <mergeCell ref="A212:C212"/>
    <mergeCell ref="A213:C213"/>
    <mergeCell ref="A215:C215"/>
    <mergeCell ref="A210:C210"/>
    <mergeCell ref="A206:C206"/>
    <mergeCell ref="A207:C207"/>
    <mergeCell ref="A208:C208"/>
    <mergeCell ref="A209:C209"/>
    <mergeCell ref="A201:C201"/>
    <mergeCell ref="A202:C202"/>
    <mergeCell ref="A203:C203"/>
    <mergeCell ref="A214:C214"/>
    <mergeCell ref="A185:C185"/>
    <mergeCell ref="A186:C186"/>
    <mergeCell ref="A176:C176"/>
    <mergeCell ref="A177:C177"/>
    <mergeCell ref="A178:C178"/>
    <mergeCell ref="A180:C180"/>
    <mergeCell ref="A163:C163"/>
    <mergeCell ref="A172:C172"/>
    <mergeCell ref="A166:C166"/>
    <mergeCell ref="A169:C169"/>
    <mergeCell ref="A175:C175"/>
    <mergeCell ref="A173:C173"/>
    <mergeCell ref="A174:C174"/>
    <mergeCell ref="A184:C184"/>
    <mergeCell ref="A171:C171"/>
    <mergeCell ref="A170:C170"/>
    <mergeCell ref="A168:C168"/>
    <mergeCell ref="A165:C165"/>
    <mergeCell ref="A164:C164"/>
    <mergeCell ref="A183:C183"/>
    <mergeCell ref="A7:C7"/>
    <mergeCell ref="A11:C11"/>
    <mergeCell ref="A10:C10"/>
    <mergeCell ref="A9:C9"/>
    <mergeCell ref="A16:C16"/>
    <mergeCell ref="A15:C15"/>
    <mergeCell ref="A13:C13"/>
    <mergeCell ref="A26:C26"/>
    <mergeCell ref="A87:C87"/>
    <mergeCell ref="A78:C78"/>
    <mergeCell ref="A79:C79"/>
    <mergeCell ref="A80:C80"/>
    <mergeCell ref="A82:C82"/>
    <mergeCell ref="A85:C85"/>
    <mergeCell ref="A41:C41"/>
    <mergeCell ref="A59:C59"/>
    <mergeCell ref="A55:C55"/>
    <mergeCell ref="A54:C54"/>
    <mergeCell ref="A58:C58"/>
    <mergeCell ref="A47:C47"/>
    <mergeCell ref="A46:C46"/>
    <mergeCell ref="A45:C45"/>
    <mergeCell ref="A66:C66"/>
    <mergeCell ref="A64:C64"/>
    <mergeCell ref="A3:C3"/>
    <mergeCell ref="A4:C4"/>
    <mergeCell ref="A2:C2"/>
    <mergeCell ref="A25:C25"/>
    <mergeCell ref="A24:C24"/>
    <mergeCell ref="A40:C40"/>
    <mergeCell ref="A39:C39"/>
    <mergeCell ref="A38:C38"/>
    <mergeCell ref="A37:C37"/>
    <mergeCell ref="A36:C36"/>
    <mergeCell ref="A35:C35"/>
    <mergeCell ref="A34:C34"/>
    <mergeCell ref="A33:C33"/>
    <mergeCell ref="A32:C32"/>
    <mergeCell ref="A31:C31"/>
    <mergeCell ref="A30:C30"/>
    <mergeCell ref="A29:C29"/>
    <mergeCell ref="A28:C28"/>
    <mergeCell ref="A27:C27"/>
    <mergeCell ref="A5:C5"/>
    <mergeCell ref="A6:C6"/>
    <mergeCell ref="A22:C22"/>
    <mergeCell ref="A8:C8"/>
    <mergeCell ref="A12:C12"/>
    <mergeCell ref="A21:C21"/>
    <mergeCell ref="A42:C42"/>
    <mergeCell ref="A60:C60"/>
    <mergeCell ref="A44:C44"/>
    <mergeCell ref="A43:C43"/>
    <mergeCell ref="A53:C53"/>
    <mergeCell ref="A62:C62"/>
    <mergeCell ref="A61:C61"/>
    <mergeCell ref="A70:C70"/>
    <mergeCell ref="A48:C48"/>
    <mergeCell ref="A116:C116"/>
    <mergeCell ref="A181:C181"/>
    <mergeCell ref="A23:C23"/>
    <mergeCell ref="A63:C63"/>
    <mergeCell ref="A65:C65"/>
    <mergeCell ref="A67:C67"/>
    <mergeCell ref="A68:C68"/>
    <mergeCell ref="A84:C84"/>
    <mergeCell ref="A75:C75"/>
    <mergeCell ref="A77:C77"/>
    <mergeCell ref="A76:C76"/>
    <mergeCell ref="A74:C74"/>
    <mergeCell ref="A72:C72"/>
    <mergeCell ref="A71:C71"/>
    <mergeCell ref="A83:C83"/>
    <mergeCell ref="A156:C156"/>
    <mergeCell ref="A158:C158"/>
    <mergeCell ref="A108:C108"/>
    <mergeCell ref="A107:C107"/>
    <mergeCell ref="A49:C49"/>
    <mergeCell ref="A179:C179"/>
    <mergeCell ref="A111:C111"/>
    <mergeCell ref="A114:C114"/>
    <mergeCell ref="A113:C113"/>
    <mergeCell ref="A124:C124"/>
    <mergeCell ref="A141:C141"/>
    <mergeCell ref="A142:C142"/>
    <mergeCell ref="A143:C143"/>
    <mergeCell ref="A135:C135"/>
    <mergeCell ref="A136:C136"/>
    <mergeCell ref="A137:C137"/>
    <mergeCell ref="A138:C138"/>
    <mergeCell ref="A130:C130"/>
    <mergeCell ref="A132:C132"/>
    <mergeCell ref="A133:C133"/>
    <mergeCell ref="A134:C134"/>
    <mergeCell ref="A90:C90"/>
    <mergeCell ref="A109:C109"/>
    <mergeCell ref="A69:C69"/>
    <mergeCell ref="A86:C86"/>
    <mergeCell ref="A88:C88"/>
    <mergeCell ref="A102:C102"/>
    <mergeCell ref="A103:C103"/>
    <mergeCell ref="A115:C115"/>
    <mergeCell ref="A112:C112"/>
    <mergeCell ref="A229:C229"/>
    <mergeCell ref="A226:C226"/>
    <mergeCell ref="A225:C225"/>
    <mergeCell ref="A223:C223"/>
    <mergeCell ref="A52:C52"/>
    <mergeCell ref="A51:C51"/>
    <mergeCell ref="A50:C50"/>
    <mergeCell ref="A224:C224"/>
    <mergeCell ref="A91:C91"/>
    <mergeCell ref="A89:C89"/>
    <mergeCell ref="A126:C126"/>
    <mergeCell ref="A127:C127"/>
    <mergeCell ref="A128:C128"/>
    <mergeCell ref="A120:C120"/>
    <mergeCell ref="A123:C123"/>
    <mergeCell ref="A122:C122"/>
    <mergeCell ref="A121:C121"/>
    <mergeCell ref="A110:C110"/>
    <mergeCell ref="A125:C125"/>
    <mergeCell ref="A119:C119"/>
    <mergeCell ref="A118:C118"/>
    <mergeCell ref="A117:C117"/>
    <mergeCell ref="A100:C100"/>
    <mergeCell ref="A99:C99"/>
  </mergeCells>
  <pageMargins left="0.70866141732283472" right="0.70866141732283472" top="0.74803149606299213" bottom="0.74803149606299213" header="0.31496062992125984" footer="0.31496062992125984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SAŽETAK</vt:lpstr>
      <vt:lpstr> Račun prihoda i rashoda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Antonela Jurić</cp:lastModifiedBy>
  <cp:lastPrinted>2025-07-25T09:08:01Z</cp:lastPrinted>
  <dcterms:created xsi:type="dcterms:W3CDTF">2022-08-12T12:51:27Z</dcterms:created>
  <dcterms:modified xsi:type="dcterms:W3CDTF">2025-07-28T08:50:26Z</dcterms:modified>
</cp:coreProperties>
</file>